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Florbela Oliveira\Desktop\PASTA\"/>
    </mc:Choice>
  </mc:AlternateContent>
  <xr:revisionPtr revIDLastSave="0" documentId="13_ncr:1_{A9371A2F-2812-40DA-BFBD-7512EE6113D3}" xr6:coauthVersionLast="47" xr6:coauthVersionMax="47" xr10:uidLastSave="{00000000-0000-0000-0000-000000000000}"/>
  <workbookProtection workbookAlgorithmName="SHA-512" workbookHashValue="WSL/wx+0+Bi7BNxWZkDFsYdiZmZDFo+ZhHGi+luvtlDD32HM4dLeC12oji64PywTKkzaeu/i8MdrHgLuzYhJcw==" workbookSaltValue="y8QAB4jXlzEIMTLlyaeG0g==" workbookSpinCount="100000" lockStructure="1"/>
  <bookViews>
    <workbookView xWindow="-120" yWindow="480" windowWidth="29040" windowHeight="15840" activeTab="3" xr2:uid="{00000000-000D-0000-FFFF-FFFF00000000}"/>
  </bookViews>
  <sheets>
    <sheet name="Eixos do PE" sheetId="13" r:id="rId1"/>
    <sheet name="BECRE_2025-26" sheetId="16" r:id="rId2"/>
    <sheet name="PAA" sheetId="1" r:id="rId3"/>
    <sheet name="Dados" sheetId="14" r:id="rId4"/>
  </sheets>
  <definedNames>
    <definedName name="_xlnm._FilterDatabase" localSheetId="1" hidden="1">'BECRE_2025-26'!$B$1:$AH$40</definedName>
    <definedName name="_xlnm._FilterDatabase" localSheetId="2" hidden="1">PAA!$B$1:$B$520</definedName>
    <definedName name="_xlnm.Print_Area" localSheetId="2">PAA!$B$1:$Y$226</definedName>
    <definedName name="EPE">PAA!$B:$B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4" l="1"/>
  <c r="D19" i="14"/>
  <c r="C15" i="14"/>
  <c r="C14" i="14"/>
  <c r="D15" i="14"/>
  <c r="D14" i="14"/>
  <c r="E6" i="14" l="1"/>
  <c r="D6" i="14"/>
  <c r="D5" i="14"/>
  <c r="C5" i="14" l="1"/>
  <c r="E15" i="14"/>
  <c r="E23" i="14"/>
  <c r="E22" i="14"/>
  <c r="E21" i="14"/>
  <c r="E20" i="14"/>
  <c r="E19" i="14"/>
  <c r="E18" i="14"/>
  <c r="E17" i="14"/>
  <c r="E16" i="14"/>
  <c r="E14" i="14"/>
  <c r="E12" i="14"/>
  <c r="E11" i="14"/>
  <c r="E9" i="14"/>
  <c r="E8" i="14"/>
  <c r="E7" i="14"/>
  <c r="E5" i="14"/>
  <c r="E4" i="14"/>
  <c r="D4" i="14"/>
  <c r="D23" i="14"/>
  <c r="D22" i="14"/>
  <c r="D21" i="14"/>
  <c r="D17" i="14"/>
  <c r="D16" i="14"/>
  <c r="D13" i="14"/>
  <c r="D12" i="14"/>
  <c r="D11" i="14"/>
  <c r="D10" i="14"/>
  <c r="D9" i="14"/>
  <c r="D8" i="14"/>
  <c r="D7" i="14"/>
  <c r="E10" i="14"/>
  <c r="C4" i="14"/>
  <c r="M20" i="14"/>
  <c r="C23" i="14"/>
  <c r="C22" i="14"/>
  <c r="C21" i="14"/>
  <c r="C20" i="14"/>
  <c r="C19" i="14"/>
  <c r="C17" i="14"/>
  <c r="C16" i="14"/>
  <c r="C13" i="14"/>
  <c r="C12" i="14"/>
  <c r="C11" i="14"/>
  <c r="C10" i="14"/>
  <c r="C9" i="14"/>
  <c r="C8" i="14"/>
  <c r="C7" i="14"/>
  <c r="M12" i="14" l="1"/>
  <c r="M4" i="14" l="1"/>
  <c r="I10" i="14"/>
  <c r="I11" i="14"/>
  <c r="I12" i="14"/>
  <c r="M16" i="14"/>
  <c r="M17" i="14"/>
  <c r="M18" i="14"/>
  <c r="M19" i="14"/>
  <c r="I20" i="14"/>
  <c r="I19" i="14"/>
  <c r="I18" i="14"/>
  <c r="I17" i="14"/>
  <c r="E24" i="14" l="1"/>
  <c r="D24" i="14"/>
  <c r="C24" i="14"/>
  <c r="D25" i="14" l="1"/>
  <c r="E25" i="14"/>
  <c r="D29" i="14" l="1"/>
  <c r="E29" i="14"/>
  <c r="M11" i="14"/>
  <c r="M3" i="14"/>
  <c r="M9" i="14"/>
  <c r="M7" i="14"/>
  <c r="M6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I34" i="14"/>
  <c r="I33" i="14"/>
  <c r="I32" i="14"/>
  <c r="I31" i="14"/>
  <c r="I30" i="14"/>
  <c r="I29" i="14"/>
  <c r="C29" i="14"/>
  <c r="M10" i="14"/>
  <c r="M8" i="14"/>
  <c r="M5" i="14"/>
  <c r="I5" i="14"/>
  <c r="I4" i="14"/>
  <c r="I35" i="14" l="1"/>
  <c r="J29" i="14" s="1"/>
  <c r="D30" i="14"/>
  <c r="E30" i="14"/>
  <c r="M21" i="14"/>
  <c r="N19" i="14" s="1"/>
  <c r="I21" i="14"/>
  <c r="J21" i="14" s="1"/>
  <c r="M13" i="14"/>
  <c r="N9" i="14" s="1"/>
  <c r="I13" i="14"/>
  <c r="J10" i="14" s="1"/>
  <c r="I6" i="14"/>
  <c r="J4" i="14" s="1"/>
  <c r="J30" i="14" l="1"/>
  <c r="J34" i="14"/>
  <c r="J33" i="14"/>
  <c r="J32" i="14"/>
  <c r="J31" i="14"/>
  <c r="N16" i="14"/>
  <c r="N20" i="14"/>
  <c r="N18" i="14"/>
  <c r="N17" i="14"/>
  <c r="J20" i="14"/>
  <c r="J19" i="14"/>
  <c r="J18" i="14"/>
  <c r="J17" i="14"/>
  <c r="N6" i="14"/>
  <c r="N3" i="14"/>
  <c r="N12" i="14"/>
  <c r="N5" i="14"/>
  <c r="N10" i="14"/>
  <c r="N4" i="14"/>
  <c r="N7" i="14"/>
  <c r="N8" i="14"/>
  <c r="N11" i="14"/>
  <c r="J12" i="14"/>
  <c r="J11" i="14"/>
  <c r="J5" i="14"/>
  <c r="J6" i="14" s="1"/>
  <c r="N21" i="14" l="1"/>
  <c r="J13" i="14"/>
  <c r="J35" i="14"/>
  <c r="N13" i="14"/>
</calcChain>
</file>

<file path=xl/sharedStrings.xml><?xml version="1.0" encoding="utf-8"?>
<sst xmlns="http://schemas.openxmlformats.org/spreadsheetml/2006/main" count="4733" uniqueCount="1657">
  <si>
    <r>
      <t>Pedagógica</t>
    </r>
    <r>
      <rPr>
        <b/>
        <sz val="12"/>
        <color rgb="FF000000"/>
        <rFont val="Times New Roman"/>
        <family val="1"/>
      </rPr>
      <t> </t>
    </r>
  </si>
  <si>
    <r>
      <t>Objetivo 1</t>
    </r>
    <r>
      <rPr>
        <b/>
        <sz val="12"/>
        <color rgb="FF000000"/>
        <rFont val="Times New Roman"/>
        <family val="1"/>
      </rPr>
      <t> </t>
    </r>
  </si>
  <si>
    <r>
      <t>Consolidar os resultados da avaliação dos alunos em provas externas</t>
    </r>
    <r>
      <rPr>
        <sz val="12"/>
        <color rgb="FF000000"/>
        <rFont val="Times New Roman"/>
        <family val="1"/>
      </rPr>
      <t> </t>
    </r>
  </si>
  <si>
    <r>
      <t>Objetivo 2</t>
    </r>
    <r>
      <rPr>
        <b/>
        <sz val="12"/>
        <color rgb="FF000000"/>
        <rFont val="Times New Roman"/>
        <family val="1"/>
      </rPr>
      <t> </t>
    </r>
  </si>
  <si>
    <r>
      <t>Melhorar os níveis de sucesso e da qualidade do sucesso</t>
    </r>
    <r>
      <rPr>
        <sz val="12"/>
        <color rgb="FF000000"/>
        <rFont val="Times New Roman"/>
        <family val="1"/>
      </rPr>
      <t> </t>
    </r>
  </si>
  <si>
    <r>
      <t>Objetivo 3</t>
    </r>
    <r>
      <rPr>
        <b/>
        <sz val="12"/>
        <color rgb="FF000000"/>
        <rFont val="Times New Roman"/>
        <family val="1"/>
      </rPr>
      <t> </t>
    </r>
  </si>
  <si>
    <r>
      <t>Estimular o interesse, a iniciativa e a autonomia dos alunos</t>
    </r>
    <r>
      <rPr>
        <sz val="12"/>
        <color rgb="FF000000"/>
        <rFont val="Times New Roman"/>
        <family val="1"/>
      </rPr>
      <t> </t>
    </r>
  </si>
  <si>
    <r>
      <t>Objetivo 4</t>
    </r>
    <r>
      <rPr>
        <b/>
        <sz val="12"/>
        <color rgb="FF000000"/>
        <rFont val="Times New Roman"/>
        <family val="1"/>
      </rPr>
      <t> </t>
    </r>
  </si>
  <si>
    <r>
      <t>Melhorar a qualidade dos processos de organização da aprendizagem</t>
    </r>
    <r>
      <rPr>
        <sz val="12"/>
        <color rgb="FF000000"/>
        <rFont val="Times New Roman"/>
        <family val="1"/>
      </rPr>
      <t> </t>
    </r>
  </si>
  <si>
    <r>
      <t>Objetivo 5</t>
    </r>
    <r>
      <rPr>
        <b/>
        <sz val="12"/>
        <color rgb="FF000000"/>
        <rFont val="Times New Roman"/>
        <family val="1"/>
      </rPr>
      <t> </t>
    </r>
  </si>
  <si>
    <r>
      <t>Desenvolver a aquisição de aprendizagens não formais e extracurriculares</t>
    </r>
    <r>
      <rPr>
        <sz val="12"/>
        <color rgb="FF000000"/>
        <rFont val="Times New Roman"/>
        <family val="1"/>
      </rPr>
      <t> </t>
    </r>
  </si>
  <si>
    <r>
      <t>Objetivo 6</t>
    </r>
    <r>
      <rPr>
        <b/>
        <sz val="12"/>
        <color rgb="FF000000"/>
        <rFont val="Times New Roman"/>
        <family val="1"/>
      </rPr>
      <t> </t>
    </r>
  </si>
  <si>
    <r>
      <t>Incrementar a pedagogia diferenciada e a implementação de projetos- piloto</t>
    </r>
    <r>
      <rPr>
        <sz val="12"/>
        <color rgb="FF000000"/>
        <rFont val="Times New Roman"/>
        <family val="1"/>
      </rPr>
      <t> </t>
    </r>
  </si>
  <si>
    <r>
      <t>Competências Sociais</t>
    </r>
    <r>
      <rPr>
        <b/>
        <sz val="12"/>
        <color rgb="FF000000"/>
        <rFont val="Times New Roman"/>
        <family val="1"/>
      </rPr>
      <t> </t>
    </r>
  </si>
  <si>
    <r>
      <t>Objetivo 7</t>
    </r>
    <r>
      <rPr>
        <b/>
        <sz val="12"/>
        <color rgb="FF000000"/>
        <rFont val="Times New Roman"/>
        <family val="1"/>
      </rPr>
      <t> </t>
    </r>
  </si>
  <si>
    <r>
      <t>Promover a revisão do regulamento Interno, para que se torne um documento de fácil consulta e apropriação</t>
    </r>
    <r>
      <rPr>
        <sz val="12"/>
        <color rgb="FF000000"/>
        <rFont val="Times New Roman"/>
        <family val="1"/>
      </rPr>
      <t> </t>
    </r>
  </si>
  <si>
    <r>
      <t>Objetivo 8</t>
    </r>
    <r>
      <rPr>
        <b/>
        <sz val="12"/>
        <color rgb="FF000000"/>
        <rFont val="Times New Roman"/>
        <family val="1"/>
      </rPr>
      <t> </t>
    </r>
  </si>
  <si>
    <r>
      <t>Melhorar o trabalho de articulação do programa de Tutorias com as famílias dos alunos</t>
    </r>
    <r>
      <rPr>
        <sz val="12"/>
        <color rgb="FF000000"/>
        <rFont val="Times New Roman"/>
        <family val="1"/>
      </rPr>
      <t> </t>
    </r>
  </si>
  <si>
    <r>
      <t>Objetivo 9</t>
    </r>
    <r>
      <rPr>
        <b/>
        <sz val="12"/>
        <color rgb="FF000000"/>
        <rFont val="Times New Roman"/>
        <family val="1"/>
      </rPr>
      <t> </t>
    </r>
  </si>
  <si>
    <r>
      <t>Prosseguir o programa de formação e capacitação parental, em articulação com o projeto de intervenção comunitária “</t>
    </r>
    <r>
      <rPr>
        <i/>
        <sz val="12"/>
        <rFont val="Times New Roman"/>
        <family val="1"/>
      </rPr>
      <t>Orienta.Te</t>
    </r>
    <r>
      <rPr>
        <sz val="12"/>
        <rFont val="Times New Roman"/>
        <family val="1"/>
      </rPr>
      <t>” e as Associações de Pais</t>
    </r>
    <r>
      <rPr>
        <sz val="12"/>
        <color rgb="FF000000"/>
        <rFont val="Times New Roman"/>
        <family val="1"/>
      </rPr>
      <t> </t>
    </r>
  </si>
  <si>
    <r>
      <t>Objetivo 10</t>
    </r>
    <r>
      <rPr>
        <b/>
        <sz val="12"/>
        <color rgb="FF000000"/>
        <rFont val="Times New Roman"/>
        <family val="1"/>
      </rPr>
      <t> </t>
    </r>
  </si>
  <si>
    <r>
      <t>Estimular o desenvolvimento de projetos que promovam o crescimento do aluno enquanto cidadão</t>
    </r>
    <r>
      <rPr>
        <sz val="12"/>
        <color rgb="FF000000"/>
        <rFont val="Times New Roman"/>
        <family val="1"/>
      </rPr>
      <t> </t>
    </r>
  </si>
  <si>
    <r>
      <t>Coordenação Organizacional</t>
    </r>
    <r>
      <rPr>
        <b/>
        <sz val="12"/>
        <color rgb="FF000000"/>
        <rFont val="Times New Roman"/>
        <family val="1"/>
      </rPr>
      <t> </t>
    </r>
  </si>
  <si>
    <r>
      <t>Objetivo 11</t>
    </r>
    <r>
      <rPr>
        <b/>
        <sz val="12"/>
        <color rgb="FF000000"/>
        <rFont val="Times New Roman"/>
        <family val="1"/>
      </rPr>
      <t> </t>
    </r>
  </si>
  <si>
    <r>
      <t>Consolidar o trabalho em equipas educativas, as parcerias e as coadjuvações</t>
    </r>
    <r>
      <rPr>
        <sz val="12"/>
        <color rgb="FF000000"/>
        <rFont val="Times New Roman"/>
        <family val="1"/>
      </rPr>
      <t> </t>
    </r>
  </si>
  <si>
    <r>
      <t>Objetivo 12</t>
    </r>
    <r>
      <rPr>
        <b/>
        <sz val="12"/>
        <color rgb="FF000000"/>
        <rFont val="Times New Roman"/>
        <family val="1"/>
      </rPr>
      <t> </t>
    </r>
  </si>
  <si>
    <r>
      <t>Desenvolver um programa de formação docente para a aquisição de estratégias inovadoras de trabalho em sala de aula</t>
    </r>
    <r>
      <rPr>
        <sz val="12"/>
        <color rgb="FF000000"/>
        <rFont val="Times New Roman"/>
        <family val="1"/>
      </rPr>
      <t> </t>
    </r>
  </si>
  <si>
    <r>
      <t>Objetivo 13</t>
    </r>
    <r>
      <rPr>
        <b/>
        <sz val="12"/>
        <color rgb="FF000000"/>
        <rFont val="Times New Roman"/>
        <family val="1"/>
      </rPr>
      <t> </t>
    </r>
  </si>
  <si>
    <r>
      <t>Reforçar o trabalho de parcerias dos departamentos curriculares com a EPE e o 1.º ciclo</t>
    </r>
    <r>
      <rPr>
        <sz val="12"/>
        <color rgb="FF000000"/>
        <rFont val="Times New Roman"/>
        <family val="1"/>
      </rPr>
      <t> </t>
    </r>
  </si>
  <si>
    <r>
      <t>Objetivo 14</t>
    </r>
    <r>
      <rPr>
        <b/>
        <sz val="12"/>
        <color rgb="FF000000"/>
        <rFont val="Times New Roman"/>
        <family val="1"/>
      </rPr>
      <t> </t>
    </r>
  </si>
  <si>
    <r>
      <t>Consolidar o trabalho de reflexão e avaliação interna</t>
    </r>
    <r>
      <rPr>
        <sz val="12"/>
        <color rgb="FF000000"/>
        <rFont val="Times New Roman"/>
        <family val="1"/>
      </rPr>
      <t> </t>
    </r>
  </si>
  <si>
    <r>
      <t>Gestão de Recursos</t>
    </r>
    <r>
      <rPr>
        <b/>
        <sz val="12"/>
        <color rgb="FF000000"/>
        <rFont val="Times New Roman"/>
        <family val="1"/>
      </rPr>
      <t> </t>
    </r>
  </si>
  <si>
    <r>
      <t>Objetivo 15</t>
    </r>
    <r>
      <rPr>
        <b/>
        <sz val="12"/>
        <color rgb="FF000000"/>
        <rFont val="Times New Roman"/>
        <family val="1"/>
      </rPr>
      <t> </t>
    </r>
  </si>
  <si>
    <r>
      <t>Otimizar os recursos humanos, físicos e financeiros</t>
    </r>
    <r>
      <rPr>
        <sz val="12"/>
        <color rgb="FF000000"/>
        <rFont val="Times New Roman"/>
        <family val="1"/>
      </rPr>
      <t> </t>
    </r>
  </si>
  <si>
    <r>
      <t>Objetivo 16</t>
    </r>
    <r>
      <rPr>
        <b/>
        <sz val="12"/>
        <color rgb="FF000000"/>
        <rFont val="Times New Roman"/>
        <family val="1"/>
      </rPr>
      <t> </t>
    </r>
  </si>
  <si>
    <r>
      <t>Prosseguir uma política de rigor na gestão orçamental</t>
    </r>
    <r>
      <rPr>
        <sz val="12"/>
        <color rgb="FF000000"/>
        <rFont val="Times New Roman"/>
        <family val="1"/>
      </rPr>
      <t> </t>
    </r>
  </si>
  <si>
    <t>Departamento/ Projetos</t>
  </si>
  <si>
    <t>Atividade em articulação</t>
  </si>
  <si>
    <t>Estruturas envolvidas na articulação</t>
  </si>
  <si>
    <t xml:space="preserve">Atividade e data da realização </t>
  </si>
  <si>
    <t>Mês</t>
  </si>
  <si>
    <t>Tipologia</t>
  </si>
  <si>
    <t>Calendarização da proposta</t>
  </si>
  <si>
    <t>Calendarização da atividade</t>
  </si>
  <si>
    <t>Competências a desenvolver</t>
  </si>
  <si>
    <t>Objetivos</t>
  </si>
  <si>
    <t>Responsáveis</t>
  </si>
  <si>
    <t>Dinamizadores</t>
  </si>
  <si>
    <t>Custos Previstos</t>
  </si>
  <si>
    <t>Fonte de Financiamento</t>
  </si>
  <si>
    <t>Eixos do PE (máx 4) - ver no separador "Eixos de PE" - os diferentes eixos</t>
  </si>
  <si>
    <t>Forma de avaliação</t>
  </si>
  <si>
    <t>Formas de divulgação</t>
  </si>
  <si>
    <t>Publico alvo</t>
  </si>
  <si>
    <t>Realizada/ Não Realizada</t>
  </si>
  <si>
    <t>Motivo da não realização</t>
  </si>
  <si>
    <t>Nº Participantes</t>
  </si>
  <si>
    <t>Avaliação</t>
  </si>
  <si>
    <t>Pontos fortes</t>
  </si>
  <si>
    <t>Pontos fracos/ constrangimentos</t>
  </si>
  <si>
    <t>Custos</t>
  </si>
  <si>
    <t>Fundamentação da repetição da proposta no próximo ano letivo</t>
  </si>
  <si>
    <t>Observações</t>
  </si>
  <si>
    <t>BE</t>
  </si>
  <si>
    <t>Sim</t>
  </si>
  <si>
    <t>Dep. 1ºciclo.</t>
  </si>
  <si>
    <t>Receção aos alunos do 1ºANO e encarregados de educação.</t>
  </si>
  <si>
    <t>Setembro</t>
  </si>
  <si>
    <t>Exposição</t>
  </si>
  <si>
    <t>PAA inicial</t>
  </si>
  <si>
    <t>1ºsemestre</t>
  </si>
  <si>
    <t>Autonomia dentro do espaço escola.</t>
  </si>
  <si>
    <t>Colaborar com as estruturas da escola; Acolher os novos alunos; mostrar o espaço e os serviços da biblioteca escolar.</t>
  </si>
  <si>
    <t>Adelaide Machado</t>
  </si>
  <si>
    <t>Agrupamento</t>
  </si>
  <si>
    <t xml:space="preserve"> Participação  dos participantes na atividade.</t>
  </si>
  <si>
    <t>Afixado no Agrup</t>
  </si>
  <si>
    <t>1º ano</t>
  </si>
  <si>
    <t>Vários dep. 2º ciclo.</t>
  </si>
  <si>
    <t xml:space="preserve">Receção aos alunos do 5º ano. </t>
  </si>
  <si>
    <t>Autonomia dentro do espaço escola;  desenvolvimento e crescimento, enquanto cidadão.</t>
  </si>
  <si>
    <t>Luísa Fernandes</t>
  </si>
  <si>
    <t xml:space="preserve">Malta da Biblioteca e Luísa Fernades </t>
  </si>
  <si>
    <t>5º ano</t>
  </si>
  <si>
    <t xml:space="preserve"> Diretores de turma e ou outros profs. acompanhantes das turmas.</t>
  </si>
  <si>
    <t xml:space="preserve">MIBE - Mês Internacional das            Bibliotecas Escolares 2025-2026 Tema: Além da Estante: IA; Bibliotecas e o futuro das histórias Atividade:                   "Bibliopaper".                    
   </t>
  </si>
  <si>
    <t>Outubro</t>
  </si>
  <si>
    <t>Conf/Palestra/Debate/Leituras</t>
  </si>
  <si>
    <t>Sentido crítico; expressão dos pensamentos e manifestação de emoções/ modos de sentir; saber ouvir e saber estar; expressão oral.</t>
  </si>
  <si>
    <t>Realizar atividades de receção e reconhecimento da biblioteca; sensibilizar para a importância da biblioteca; rentabilização dos recursos disponíveis; destacar a importância da biblioteca  na educação;  promover o gosto pela leitura; transmitir conhecimento.                                    Sensibilizar para a importância da biblioteca; rentabilização dos recursos disponíveis; destacar a importância da biblioteca na educação</t>
  </si>
  <si>
    <t>Luísa Fernandes e Adelaide Machado</t>
  </si>
  <si>
    <t xml:space="preserve">  Luísa Fernandes e Adelaide Machado</t>
  </si>
  <si>
    <t>Satisfação dos participantes na atividade.</t>
  </si>
  <si>
    <t>Página Web</t>
  </si>
  <si>
    <t>1º, 2º e 3º Ciclo</t>
  </si>
  <si>
    <t xml:space="preserve"> Dep. 1º ciclo/ DT 2º e 3º Ciclo</t>
  </si>
  <si>
    <t xml:space="preserve">Formação de utilizadores (2º e 3º ciclo)                      "Conhecer a BE" (1º ciclo).  </t>
  </si>
  <si>
    <t>Mostra/Exp trabalhos alunos</t>
  </si>
  <si>
    <t>1ºSemestre</t>
  </si>
  <si>
    <t>Leitura; otimização dos recursos humanos; autonomia.</t>
  </si>
  <si>
    <t>Dar a conhecer aos alunos os livros da BE. Motivar os alunos à leitura autónoma. Motivar para o empréstimo domiciliário. Conhecer a coleção, através da exposição de livros e consulta dos mesmos. Preencher uma ementa, escolhendo vários livros, baseado na capa, texto visual e sinopse.</t>
  </si>
  <si>
    <t>Luísa Fernandes e DT/ Adelaide Machado e PTT</t>
  </si>
  <si>
    <t>Envolvimento e qualidade do trabalho desenvolvido.</t>
  </si>
  <si>
    <t>Redes Sociais</t>
  </si>
  <si>
    <t>1.º ciclo , 2.º e 3.ºCiclo</t>
  </si>
  <si>
    <t>Biblioteca/Cidadania</t>
  </si>
  <si>
    <t>Maratona de Cartas : Direitos Humanos.</t>
  </si>
  <si>
    <t>Novembro</t>
  </si>
  <si>
    <t>Atividades/Campanhas de Solidariedade</t>
  </si>
  <si>
    <t>Consciência cívica; responsabilidade; resolução de problemas; cooperação; sentimento de pertença; reconhecimento de múltiplas literacias.</t>
  </si>
  <si>
    <t xml:space="preserve">Fomentar o gosto pela entreajuda, responsabilidade e voluntariado; colaborar com a equipa da biblioteca nas atividades desenvolvidas. </t>
  </si>
  <si>
    <t>Membros da equipa da BE e Alunos inscritos no projeto</t>
  </si>
  <si>
    <t>Jornal</t>
  </si>
  <si>
    <t>1º,2º e 3º Ciclo</t>
  </si>
  <si>
    <t>TIC</t>
  </si>
  <si>
    <t xml:space="preserve">Bem-estar digital    - Segurança digital   (Ver Super search tema: Agarrados à Net ).    </t>
  </si>
  <si>
    <t>Fevereiro</t>
  </si>
  <si>
    <t>Projeto</t>
  </si>
  <si>
    <t>2ºSemestre</t>
  </si>
  <si>
    <t>Consciência cívica; responsabilidade; conhecimento dos desafios da tecnologia; sentido crítico sendo capaz de rejeitar a discriminação; utilização adequada da internet (redes sociais); saber prevenir comportamentos de risco e violência na internet; cooperação; autonomia.</t>
  </si>
  <si>
    <t xml:space="preserve">Promover a navegação segura, crítica e esclarecida na internet; promover e utilizar as TIC em contexto escolar; estimular a criatividade capacidade criativa dos alunos. </t>
  </si>
  <si>
    <t>Equipa da Biblioteca / Professores Titulares e Professores TIC</t>
  </si>
  <si>
    <t>Observação direta do empenho e participação dos alunos; Qualidade e rigor nos trabalhos produzidos.</t>
  </si>
  <si>
    <t>Comunidade educativa</t>
  </si>
  <si>
    <t xml:space="preserve"> Dep. Português</t>
  </si>
  <si>
    <t>Uma Aventura literária.</t>
  </si>
  <si>
    <t>Olimpíadas/Competição/Concurso</t>
  </si>
  <si>
    <t>Reconhecimento de estilos literários; expressão escrita; criatividade; autonomia; sentimento de pertença.</t>
  </si>
  <si>
    <t>Sensibilizar para a leitura e a escrita de poesia; valorizar os alunos, a partir da exposição dos seus trabalhos.</t>
  </si>
  <si>
    <t>Luísa Fernandes  e Maria Dourado</t>
  </si>
  <si>
    <t>Luísa Fernandes e Ana Casinhas</t>
  </si>
  <si>
    <t>Participação e envolvimento dos alunos na atividade.</t>
  </si>
  <si>
    <t>1º,2º e 3º ciclo</t>
  </si>
  <si>
    <t xml:space="preserve">Dep Línguas estrangeiras </t>
  </si>
  <si>
    <t>Semana das Línguas.</t>
  </si>
  <si>
    <t>Março</t>
  </si>
  <si>
    <t>Reconhecimento de múltiplas literacias; sentimento de pertença; partilha; criatividades; responsabilidade.</t>
  </si>
  <si>
    <t>Sensibilizar para múltiplas literacias; valorizar os alunos, a partir da exposição dos seus trabalhos; estimular o desenvolvimento de projetos que promovam o crescimento do alunos, enquanto cidadão.</t>
  </si>
  <si>
    <t>Equipa da Biblioteca</t>
  </si>
  <si>
    <t>Dep. de Português/ Dep. Línguas estrtangeiras</t>
  </si>
  <si>
    <t>Semana do Livro e da Leitura.</t>
  </si>
  <si>
    <t>Compreensão leitora; capacidade de expressão oral e escrita; aprendizagem em diferentes literacias.</t>
  </si>
  <si>
    <t xml:space="preserve"> Desenvolver a competência da leitura;
interagir com diversos universos textuais;
 promover a integração em contexto escolar;
 promover a dinâmica de grupo;
 dar a conhecer o fundo documental da biblioteca aos alunos; estimular o interesse, a iniciativa a autonomia dos alunos, desenvolver a aquisição de aprendizagens não formais e extracurriculares; estimular o desenvolvimento de projetos que promovam o crescimento do aluno, enquanto cidadão
</t>
  </si>
  <si>
    <t>Luísa Fernandes  Adelaide Machado</t>
  </si>
  <si>
    <t>Toda a comunidade educativa</t>
  </si>
  <si>
    <t>Dep. Ciências Sociais e Humanas</t>
  </si>
  <si>
    <t>Divulgação de trabalhos - Diversidade cultural.</t>
  </si>
  <si>
    <t>Maio</t>
  </si>
  <si>
    <t>Satisfação, participação e envolvimento dos participantes na atividade.</t>
  </si>
  <si>
    <t>1º ciclo, 2ºciclo e 3º ciclo</t>
  </si>
  <si>
    <t xml:space="preserve"> Dep. Português/ Dep. 1º ciclo</t>
  </si>
  <si>
    <t xml:space="preserve">Semana da Leitura   "30 minuto a ler".                   </t>
  </si>
  <si>
    <t>2ºsemestre</t>
  </si>
  <si>
    <t xml:space="preserve">Reconhecimento de estilos literários;                                                                                           expressão escrita; criatividade; autonomia; sentimento de pertença.                                                                                                                                                   </t>
  </si>
  <si>
    <t>Sensibilizar para a  leitura de textos diversos ;   desenvolver aexpressividade e a entoação</t>
  </si>
  <si>
    <t xml:space="preserve">Equipa da Biblioteca </t>
  </si>
  <si>
    <t>1º, 2º e 3º ciclo</t>
  </si>
  <si>
    <t>Aprender com a BE   Fluência Leitora  - Crescer com a Leitura.</t>
  </si>
  <si>
    <t>Junho</t>
  </si>
  <si>
    <t>Leitura de um poema de Luís de Camões. Caça aos livros. Atividades de conhecimento de obras literárias e sua leitura.</t>
  </si>
  <si>
    <t>Estratégias de aprendizagem e apoiar e formar os alunos na literacia e leitura.</t>
  </si>
  <si>
    <t xml:space="preserve">Adelaide Machado </t>
  </si>
  <si>
    <t>Professoras titular de turma</t>
  </si>
  <si>
    <t>Satisfação dos participantes nas atividades</t>
  </si>
  <si>
    <t>1º ciclo   2º Ano</t>
  </si>
  <si>
    <t>Biblioteca/ Dep. Português</t>
  </si>
  <si>
    <r>
      <t xml:space="preserve"> </t>
    </r>
    <r>
      <rPr>
        <b/>
        <sz val="10"/>
        <rFont val="Trebuchet MS"/>
        <family val="2"/>
      </rPr>
      <t xml:space="preserve">AÇÃO - ESCOLA A LER   </t>
    </r>
    <r>
      <rPr>
        <sz val="10"/>
        <rFont val="Trebuchet MS"/>
        <family val="2"/>
      </rPr>
      <t xml:space="preserve">1ª modalidade/ Leitura Orientada - </t>
    </r>
    <r>
      <rPr>
        <b/>
        <sz val="10"/>
        <rFont val="Trebuchet MS"/>
        <family val="2"/>
      </rPr>
      <t>MALETAS DE LEITURA e KAHOOT</t>
    </r>
    <r>
      <rPr>
        <sz val="10"/>
        <rFont val="Trebuchet MS"/>
        <family val="2"/>
      </rPr>
      <t>(atividade a desenvolver pelos professores de português no 2º  ciclo)</t>
    </r>
    <r>
      <rPr>
        <b/>
        <sz val="10"/>
        <rFont val="Trebuchet MS"/>
        <family val="2"/>
      </rPr>
      <t xml:space="preserve"> LEITURAS À VOLTA DA FOGUEIRA </t>
    </r>
    <r>
      <rPr>
        <sz val="10"/>
        <rFont val="Trebuchet MS"/>
        <family val="2"/>
      </rPr>
      <t xml:space="preserve">(Atividades a  desenvolver pelo professor de português no 3º ciclo)  </t>
    </r>
    <r>
      <rPr>
        <b/>
        <sz val="10"/>
        <rFont val="Trebuchet MS"/>
        <family val="2"/>
      </rPr>
      <t xml:space="preserve"> </t>
    </r>
    <r>
      <rPr>
        <sz val="10"/>
        <rFont val="Trebuchet MS"/>
        <family val="2"/>
      </rPr>
      <t xml:space="preserve"> </t>
    </r>
    <r>
      <rPr>
        <b/>
        <sz val="10"/>
        <rFont val="Trebuchet MS"/>
        <family val="2"/>
      </rPr>
      <t xml:space="preserve">CLUBE DE LEITURA E  EDUCAÇÃO LITERÁRIA, Q.S.M.S. e KAHOOTS </t>
    </r>
    <r>
      <rPr>
        <sz val="10"/>
        <rFont val="Trebuchet MS"/>
        <family val="2"/>
      </rPr>
      <t xml:space="preserve">(1º ciclo, prof. titular Turma e Prof. Bibliotecária)   2ª modalidade/ Projeto Pessoal de Leitura - </t>
    </r>
    <r>
      <rPr>
        <b/>
        <sz val="10"/>
        <rFont val="Trebuchet MS"/>
        <family val="2"/>
      </rPr>
      <t>JÁ SEI LER</t>
    </r>
    <r>
      <rPr>
        <sz val="10"/>
        <rFont val="Trebuchet MS"/>
        <family val="2"/>
      </rPr>
      <t xml:space="preserve"> (1º ciclo e prof bibliotecária)  5ª modalidade/ Livr`à mão - </t>
    </r>
    <r>
      <rPr>
        <b/>
        <sz val="10"/>
        <rFont val="Trebuchet MS"/>
        <family val="2"/>
      </rPr>
      <t>BIBLIOTECA DE TURMA e REQUISIÇÃO DE LIVROS</t>
    </r>
    <r>
      <rPr>
        <sz val="10"/>
        <rFont val="Trebuchet MS"/>
        <family val="2"/>
      </rPr>
      <t xml:space="preserve">    (1º ciclo, PTT e PB)  (2º e 3º ciclo professor de português).</t>
    </r>
  </si>
  <si>
    <t>Anual</t>
  </si>
  <si>
    <t>Realizar trabalho colaborativo com a equipa de docentes da escola; desenvolver competências de leitura e escrita; desenvolver hábitos de leitura; promover o gosto pela leitura; organizar um suporte informativo com evidências da ação para a RBE; Realizar requisição de livros; Realizar relatório da ação.</t>
  </si>
  <si>
    <t>Luísa Fernandes, Maria Dourado e  Adelaide Machado</t>
  </si>
  <si>
    <t>Membros da Equipa da Biblioteca e professores de português</t>
  </si>
  <si>
    <t>Satisfação dos participantes na atividade qualidade e criatividade nas produções elaboradas pelos alunos</t>
  </si>
  <si>
    <t>1º, 2º  e 3º ciclo</t>
  </si>
  <si>
    <t>Biblioteca Escolar /vários departamentos</t>
  </si>
  <si>
    <r>
      <rPr>
        <b/>
        <sz val="10"/>
        <color theme="1"/>
        <rFont val="Trebuchet MS"/>
        <family val="2"/>
      </rPr>
      <t xml:space="preserve"> </t>
    </r>
    <r>
      <rPr>
        <sz val="10"/>
        <color theme="1"/>
        <rFont val="Trebuchet MS"/>
        <family val="2"/>
      </rPr>
      <t>Aprender com a  BE   " Como fazer um trabalho de grupo?; Como organizar um trabalho escrito?"; "Como fazer um PowerPoint?"</t>
    </r>
  </si>
  <si>
    <t>Workshop temático</t>
  </si>
  <si>
    <t>Mobilização de estratégias de aprendizagem;  utilização de ferramentas digitais; utilização adequada da internet; hábitos de leitura; aprendizagem em múltiplas literacias; autonomia.</t>
  </si>
  <si>
    <t>recreativa. Incentivo à leitura e à escrita de poesia. Descobrir novos autores.</t>
  </si>
  <si>
    <t>Membros da Equipa da Biblioteca e professores acompanhantes das turmas</t>
  </si>
  <si>
    <t xml:space="preserve"> Satisfação dos participantes na atividade.</t>
  </si>
  <si>
    <t xml:space="preserve"> 2º e 3º ciclo</t>
  </si>
  <si>
    <r>
      <t>Feira do manual usado.</t>
    </r>
    <r>
      <rPr>
        <b/>
        <sz val="10"/>
        <color rgb="FF000000"/>
        <rFont val="Trebuchet MS"/>
        <family val="2"/>
      </rPr>
      <t xml:space="preserve">     </t>
    </r>
    <r>
      <rPr>
        <sz val="10"/>
        <color rgb="FF000000"/>
        <rFont val="Trebuchet MS"/>
        <family val="2"/>
      </rPr>
      <t xml:space="preserve">                                        </t>
    </r>
  </si>
  <si>
    <t>Utilização dos recursos que se encontram à sua disposição; consciência cívica; autonomia.</t>
  </si>
  <si>
    <t>Sensibilizar para a reutilização dos manuais usados e livros de literatura geral.</t>
  </si>
  <si>
    <t>Luísa Fernandes e Olga Lourenço</t>
  </si>
  <si>
    <t>Membros da Equipa da Biblioteca</t>
  </si>
  <si>
    <t>Quantidade de manuais movimentados.</t>
  </si>
  <si>
    <t xml:space="preserve"> 1º, 2º e 3º ciclo</t>
  </si>
  <si>
    <t xml:space="preserve"> O melhor  leitor.         </t>
  </si>
  <si>
    <t>Leitura integral de obras literárias; interesse pelo conhecimento e por diversos temas; sentimento de pertença; reflexão; interpretação; autonomia.</t>
  </si>
  <si>
    <t>Criar hábitos de leitura; promover  a competência da leitura;  ler de forma autónoma e estimular o gosto pela leitura recreativa; premiar os alunos que mais livros leram ao longo do ano letivo.</t>
  </si>
  <si>
    <t>Luísa Fernandes  e Adelaide Machado</t>
  </si>
  <si>
    <t>Participação dos alunos na atividade.</t>
  </si>
  <si>
    <t xml:space="preserve">Estes livros são fixes. </t>
  </si>
  <si>
    <t>Leitura integral de obras literárias; interesse pelo conhecimento e  por diversos temas; autonomia.</t>
  </si>
  <si>
    <t>Estimular o gosto e a curiosidade pela leitura; criar hábitos de leitura.</t>
  </si>
  <si>
    <t xml:space="preserve"> Luísa Fernandes e Adelaide Machado</t>
  </si>
  <si>
    <t xml:space="preserve"> Gestão da coleção - Desenvolvimento, organização, difusão e uso da coleção.</t>
  </si>
  <si>
    <t>Otimização dos recursos humanos, físicos e financeiros; trabalho de equipa.</t>
  </si>
  <si>
    <t>Divulgar atividades realizadas do PAA; facilitar o acesso a outros sites e blogues de interesse escolar e dar informações de caráter curricular e informativo; propor atividades, de caráter diversificado, com vista à aprendizagem, desenvolvimento de capacidades e aplicação de conhecimentos.</t>
  </si>
  <si>
    <t>Relatório de avaliação.</t>
  </si>
  <si>
    <t>Divulgação interna - Divulgação dos recursos e das atividades da BE.</t>
  </si>
  <si>
    <t>Organizar e gerir  a Biblioteca; fomentar a produção de materiais;  apoio ao desenvolvimento curricular.</t>
  </si>
  <si>
    <t>Divulgação online - Manutenção da presença em linha através da atualização do blogue da BE.</t>
  </si>
  <si>
    <t>Otimização dos recursos humanos, físico e financeiros; trabalho de equipa.</t>
  </si>
  <si>
    <t>Organizar e gerir a Biblioteca; fomentar a produção de materiais; apoio ao desenvolvimento curricular.</t>
  </si>
  <si>
    <t>Reuniões  - no âmbito da equipa BE e parceiros.</t>
  </si>
  <si>
    <t>Tratamento do fundo documental da biblioteca.</t>
  </si>
  <si>
    <t>Elaboração e implementação do Plano de Melhoria.</t>
  </si>
  <si>
    <t>Registos de frequência e uso da BE.</t>
  </si>
  <si>
    <t>Dep 1º ciclo</t>
  </si>
  <si>
    <t xml:space="preserve">Jornal Escolar Online </t>
  </si>
  <si>
    <t>Trabalho em equipa; autonomia; Responsabilidade; sentimento de pertença; consciência cívica</t>
  </si>
  <si>
    <t>Fomentar o gosto pela entreajuda, responsabilidade e voluntariado; colaborar com a equipa da biblioteca nas atividades desenvolvidas.</t>
  </si>
  <si>
    <t>Adelaide Machado, Augusta Fimo e Edna Oliveira</t>
  </si>
  <si>
    <t>Membros da equipa do jornal</t>
  </si>
  <si>
    <t>1º c</t>
  </si>
  <si>
    <t xml:space="preserve"> Formação de utilizadores (2º e 3º ciclo)                      "Conhecer a BE" (1º ciclo). </t>
  </si>
  <si>
    <t xml:space="preserve"> Dep. 1º ciclo/PNL</t>
  </si>
  <si>
    <t xml:space="preserve">Clube "Leitura em movimento".                          </t>
  </si>
  <si>
    <t xml:space="preserve">Expressão oral; criatividade; compreensão leitora; leitura; cooperação; responsabilidade; expressão de ideias e sentimentos.    </t>
  </si>
  <si>
    <t>Luísa Fernandes e Depart. Português / Adelaide Machado</t>
  </si>
  <si>
    <t>2º ciclo</t>
  </si>
  <si>
    <t>grupo de alunos</t>
  </si>
  <si>
    <t xml:space="preserve"> Clube "A malta da biblioteca".                 </t>
  </si>
  <si>
    <t>Sentimento de pertença; consciência cívica; persistência; responsabilidade; autonomia; trabalho em equipa.</t>
  </si>
  <si>
    <t>Participação e qualidade do trabalho desenvolvido.</t>
  </si>
  <si>
    <t>Inf aos EE</t>
  </si>
  <si>
    <t xml:space="preserve"> Projeto Vestir a Camisola / Orienta. Te</t>
  </si>
  <si>
    <t xml:space="preserve">Biblioteca para pais.                     </t>
  </si>
  <si>
    <t>Sentimento de pertença; partilha; responsabilidade; expressão de ideias; trabalho de equipa.</t>
  </si>
  <si>
    <t>Colocar no blogue de artigos de interesse para os pais e encarregados de educação; criar sessões online no Teams dinamizadas pelo Projeto Orienta. Te</t>
  </si>
  <si>
    <t>Org Comunicação Social Externos</t>
  </si>
  <si>
    <t>Encarregados de educação 1º,2º e 3º ciclo</t>
  </si>
  <si>
    <t>Coordenação de Cidadania /Dep. 1º ciclo</t>
  </si>
  <si>
    <t xml:space="preserve">Cidadania na BE.                                </t>
  </si>
  <si>
    <t xml:space="preserve"> Consciência cívica; responsabilidade; resolução de problemas; cooperação; sentimento de pertença; reconhecimento de múltiplas literacias.</t>
  </si>
  <si>
    <t>Refletir sobre os Direitos Humanos. Intervir na sociedade; observação em grupo de fotografias para identificar e debater Artigos da Declaração Universal dos Direitos Humanos; registar o parecer do grupo; apresentar o trabalho do grupo.</t>
  </si>
  <si>
    <t xml:space="preserve">Luísa Fernandes e professores de cidadania/ Adelaide Machado e prof. 1º ciclo/ </t>
  </si>
  <si>
    <t xml:space="preserve"> 1ºciclo/RBE</t>
  </si>
  <si>
    <t xml:space="preserve">Campeonato de ciência e escrita criativa.                           </t>
  </si>
  <si>
    <t>Trabalho em equipa; resolução de problemas; autonomia; responsabilidade; criatividade.</t>
  </si>
  <si>
    <t>Associar a promoção da leitura e da escrita ao desenvolvimento do interesse pela ciência; estimular a leitura, a escrita e a experimentação; incentivar o pensamento critico e a criatividade; fomentar a transdisciplinaridade e o trabalho colaborativo.</t>
  </si>
  <si>
    <t>Participação e envolvimento dos participantes na atividade.</t>
  </si>
  <si>
    <t> </t>
  </si>
  <si>
    <t>1ºciclo</t>
  </si>
  <si>
    <t>Dep. Pré-escolar/ Dep. 1º Ciclo</t>
  </si>
  <si>
    <t>Leitura em Vai  e Vem/ Ler em Família / Ler fora da escola.</t>
  </si>
  <si>
    <t>Expressão de sentimentos e ideias; desenvolvimento pessoal e social.</t>
  </si>
  <si>
    <t>Sensibilização para o livro e álbum ilustrado; despertar a curiosidade.</t>
  </si>
  <si>
    <t>Interesse dos participantes.</t>
  </si>
  <si>
    <t>pré-escolar</t>
  </si>
  <si>
    <t>Dep. Português</t>
  </si>
  <si>
    <t>Repórter por um dia no clube do jornal.</t>
  </si>
  <si>
    <t>Dezembro</t>
  </si>
  <si>
    <t xml:space="preserve">Luísa Fernandes </t>
  </si>
  <si>
    <t>1.º, 2º e 3º Ciclo</t>
  </si>
  <si>
    <t>Os escritores vão à escola.</t>
  </si>
  <si>
    <t>Visualização  apresentação/Peça teatro/filme</t>
  </si>
  <si>
    <t>Promover o gosto pelos livros, pela pela leitura e pela oralidade; transmitir conhecimento; estimular o gosto pela curiosidade; saber estar; saber ouvir.</t>
  </si>
  <si>
    <t>Agrup./E.E.</t>
  </si>
  <si>
    <t>Satisfação, participação e envolvimento dos participantes na atividade</t>
  </si>
  <si>
    <t>Clube de Património/Ajudaris</t>
  </si>
  <si>
    <t xml:space="preserve">Histórias da Ajudaris - Projetos solidários Tema: Valores.                                       </t>
  </si>
  <si>
    <t xml:space="preserve">Trabalho em equipa; sentimento de pertença; consciência cívica; criatividade. </t>
  </si>
  <si>
    <t>Despertar e fortalecer os hábitos de leitura e da escrita; Estimular a prática da cidadania e da solidariedade; aproximar os contextos Escola -Família e Comunidade; impulsionar a rede de voluntariado na comunidade.</t>
  </si>
  <si>
    <t>Participação e envolvimento dos participantes na atividade</t>
  </si>
  <si>
    <t xml:space="preserve"> 1º e 2º ciclo</t>
  </si>
  <si>
    <t xml:space="preserve"> Dep. de História/Dep. 1º ciclo/CM Sintra</t>
  </si>
  <si>
    <t>Encontro com escritores                          (Preparação da vinda de um escritor, ilustrador ou contador de histórias  à escola).</t>
  </si>
  <si>
    <t xml:space="preserve"> Transformar informação em conhecimento; responsabilidade; sentido crítico; expressão oral e escrita; saber ouvir e saber estar.</t>
  </si>
  <si>
    <t>Contatar com os autores das obras trabalhadas em sala de aula e/ ou descobrir novos autores/ ilustradores  portugueses. Realizar um trabalho sobre o autor convidado.</t>
  </si>
  <si>
    <t xml:space="preserve">Luísa Fernandes e Adelaide Machado </t>
  </si>
  <si>
    <t>Luísa Fernandes, Adelaide Machado e membros da Equipa BE</t>
  </si>
  <si>
    <t>Projeto C.M.S.</t>
  </si>
  <si>
    <t xml:space="preserve"> Grupo de História Português/ Clube do Jornal/ Clube de Leitura/ Expressão Dramática/ Rádio Escultor/Dep. 1º Ciclo</t>
  </si>
  <si>
    <t>Camões Engenho e Arte - "Um Novo Olhar Sobre Camões".</t>
  </si>
  <si>
    <t>Dar a conhecer a vida e obra de Luís Vaz de Camões                                                        Reinterpretação da obra de Camões através de diversas formas de expressão artistica, promovendo a criatividade e a inovação. Criação de obras que estabeleçam pontes entre o clássico e o moderno a partir do diálogo entre a obra camoniana e linguagens contemporâneas. Recriação da obra de Camões explorando diferentes suportes e meios de expressão.</t>
  </si>
  <si>
    <t>Despertar o gosto pela leitura, conhecer a vida, obra e dimensão literária de Luís de Camões. Elaboração de caricaturas sobre Camões e as diferentes facetas de sua vida(escritor/poeta e soldado); Reescrita/reinterpretação de poemas /cantigas de Camões, feitas pelos alunos; "Camões eu me confesso" dramatização da vida de Camões em forma de monólogo</t>
  </si>
  <si>
    <t xml:space="preserve">Luísa Fernandes  </t>
  </si>
  <si>
    <t>Luísa Fernandes, Teresa Sampaio, Laura Silva, Mª de Jesus Dourado, Ana Casinhas</t>
  </si>
  <si>
    <t>1º, 2º e 3º ciclos</t>
  </si>
  <si>
    <t>Clube de Leitura/Dep Poruguês/Cidadania</t>
  </si>
  <si>
    <t>Leitura Dialogada -Atividade
-Leitura da obra «A Mais Bela Flor do Mundo                         - Leitura de «Contos do Mundo»                                    - Escuta ativa
- Reflexão de valores cívicos
- Partilha de ideias/opiniões- Estimular a criatividade e o trabalho em grupo.
- Explorar a diversidade cultural
- Realização de podcasts com base nas obras lidas.</t>
  </si>
  <si>
    <t>Janeiro</t>
  </si>
  <si>
    <t>Desenvolver a competência da leitura; interagir com diversos universos textuais; promover a integração em contexto escolar; promover a dinâmica de grupo; dar a conhecer o fundo documental; desenvolver o sentido crítico; incentivar a expressão dos pensamentos e manifestação de emoções/ modos de sentir; saber ouvir e saber estar; desenvolver a expressão oral, estimular o interesse, incentivar a autonomia, desenvolver a aquisição de aprendizagens não formais e extra curriculares; conhecer e respeitar as diferenças e a diversidade cultural; conhecer e utilizar as novas tecnologias como instrumento de trabalho e forma de adquirir novos saberes; estimular o desenvolvimento de projetos que promovam o crescimento do aluno, enquanto cidadão.</t>
  </si>
  <si>
    <t>Promover a integração em contexto escolar; desenvolver o sentido crítico; incentivar a expressão dos pensamentos e manifestação de emoções/ modos de sentir; desenvolver a aquisição de aprendizagens não formais e extra-curriculares; conhecer e respeitar as diferenças e a diversidade cultural; conhecer e utilizar as novas tecnologias como instrumento de trabalho e forma de adquirir novos saberes; estimular o desenvolvimento de projetos que promovam o crescimento do aluno, enquanto cidadão.</t>
  </si>
  <si>
    <t>Equipa da BE, Professores de Português e Cidadania</t>
  </si>
  <si>
    <t>Toda a Comunidade Educativa</t>
  </si>
  <si>
    <t>Departamento do 1º ciclo / um DT  do 2º ciclo / Clube do Património</t>
  </si>
  <si>
    <t>O Museu Aqui e Agora e o Futuro que Lá Mora.</t>
  </si>
  <si>
    <t>Transformar informação em conhecimento; responsabilidade; sentido crítico; expressão oral e escrita; saber ouvir e saber estar; expressão e comunicação; leitura.</t>
  </si>
  <si>
    <t>Associar a promoção da leitura e da escrita ao desenvolvimento do interesse por outras literacias; estimular a leitura, a escrita e a experimentação; incentivar o pensamento critico e a criatividade; fomentar a transdisciplinaridade e o trabalho colaborativo.</t>
  </si>
  <si>
    <t>1º, 2º Ciclo</t>
  </si>
  <si>
    <t>Dep Ciências Experimentais</t>
  </si>
  <si>
    <t>Projeto "Newton Gostava de Ler".</t>
  </si>
  <si>
    <t>Associar a promoção da leitura e da escrita ao desenvolvimento do interesse pela ciência; estimular a leitura, a escrita e a experimentação; incentivar o pensamento critico e a criatividade; fomentar a transdisciplinaridade e o trabalho colaborativo.</t>
  </si>
  <si>
    <t>Luísa Fernades  e Adelaide Machado</t>
  </si>
  <si>
    <t>Departamentos/Projetos</t>
  </si>
  <si>
    <t>Eixos do PE</t>
  </si>
  <si>
    <t>Realização</t>
  </si>
  <si>
    <t>Ponto fortes</t>
  </si>
  <si>
    <t>Port</t>
  </si>
  <si>
    <t xml:space="preserve"> Departamento de Expressões</t>
  </si>
  <si>
    <t xml:space="preserve"> Receção aos 5º anos: Dramatização de um excerto de um conto tradicional.</t>
  </si>
  <si>
    <t>setembro</t>
  </si>
  <si>
    <t>Valorização do outro, felicidade, criatividade, autoconhecimento, atitude positiva, participação ativa; consciência ambiental.</t>
  </si>
  <si>
    <t xml:space="preserve"> Dinamizar a escola, tornando-a um espaço acolhedor e aprazível; promover um maior e melhor conhecimento, quer do espaço escolar quer das atividades extracurriculares (Ex: Clubes).</t>
  </si>
  <si>
    <t>Professoras de Português e Educação Visual do 3º ciclo</t>
  </si>
  <si>
    <t xml:space="preserve"> Maria Dourado e Rita Ferreira e, como convidada, a aluna Leonor Guido, do 8º.A</t>
  </si>
  <si>
    <t>Observação direta</t>
  </si>
  <si>
    <t>Alunos do 5º ano.</t>
  </si>
  <si>
    <t>Pré-escolar</t>
  </si>
  <si>
    <t>Receção aos alunos.</t>
  </si>
  <si>
    <t>Interação com os novos alunos e pais.</t>
  </si>
  <si>
    <t>Favorecer a adaptação e criar um clima de cooperação entre a escola e a família.</t>
  </si>
  <si>
    <t>Todas as docentes</t>
  </si>
  <si>
    <t>Fotografias e relatórios.</t>
  </si>
  <si>
    <t>Crianças novas da EPE acompanhadas  pelos pais.</t>
  </si>
  <si>
    <t>Departamento EPE</t>
  </si>
  <si>
    <t>Receção aos alunos do 1º ano.</t>
  </si>
  <si>
    <t>Desenvolvimento do relacionamento interpessoal e da capacidade de comunicação entre os membros da comunidade escolar.</t>
  </si>
  <si>
    <t>Conhecer os docentes titulares de turma.
 Conhecer o espaço escolar.
 Envolver a comunidade escolar.
 Estabelecer relações sociais entre pais e professores.
 Realizar atividades lúdicas no meio escolar.</t>
  </si>
  <si>
    <t>Coordenadora Departamento e coordenadora 1.º ano</t>
  </si>
  <si>
    <t>Docentes 1º ciclo e EPE</t>
  </si>
  <si>
    <t>Registo Fotográfico; Grelhas de opinião</t>
  </si>
  <si>
    <t>Alunos 1º ano</t>
  </si>
  <si>
    <t>Expressões</t>
  </si>
  <si>
    <t>Receção aos alunos do 5º ano (11-09-2025).</t>
  </si>
  <si>
    <t>Desenvolver o espírito de responsabilidade.</t>
  </si>
  <si>
    <t>Dar as boas vindas, informar alunos sobre as regras de funcionamento da disciplina de Educação Física e do Desporto Escolar. Realizar práticas desportivas de carácter lúdico-recreativo.</t>
  </si>
  <si>
    <t>Michelle Ferreira, Rita Candeias, Daniel Serra,  Solange Pereira, RicardoMonteiro e Bruno Nunes</t>
  </si>
  <si>
    <t>Michelle Ferreira, Rita Candeias, Daniel Serra,  Ricardo Monteiro, Solange Pereira e Bruno Nunes</t>
  </si>
  <si>
    <t>Através das questões colocadas pelos alunos.</t>
  </si>
  <si>
    <t>Grupos 240 e 600, Direção do agrupamento.</t>
  </si>
  <si>
    <t>Preparação de atividades para a receção aos alunos do 5º ano.</t>
  </si>
  <si>
    <t>Desenvolver o Espírito de inter ajuda e  a responsabilidade.</t>
  </si>
  <si>
    <t>Dar as boas vindas aos alunos com o projeto de Painel " Desejos Fabulásticos";maquiagem e cenário para a peça de teatro.</t>
  </si>
  <si>
    <t>Fernanda Paula, Susana Gameiro e Ana Costa</t>
  </si>
  <si>
    <t xml:space="preserve">Fernanda Paula, Professoras 240 e 600 </t>
  </si>
  <si>
    <t>Fotografias</t>
  </si>
  <si>
    <t>Alunos do 5º ano e restante comunidade escolar.</t>
  </si>
  <si>
    <t>Desporto Escolar.</t>
  </si>
  <si>
    <t>Comemoração do Dia Europeu do Desporto na Escola (de 22 a 26 de setembro).</t>
  </si>
  <si>
    <t>Desenvolver o controlo emocional, responsabilidade e perseverança.</t>
  </si>
  <si>
    <t>Promover a atividade física, com fair play.</t>
  </si>
  <si>
    <t>Michelle Ferreira, Rita Candeias, Daniel Serra, Ricardo Silva, Solange Pereira, Miguel Dias, Manuel Silva e Bruno Nunes</t>
  </si>
  <si>
    <t>Proj.Desporto Escolar</t>
  </si>
  <si>
    <t>Oralmente em sala de aula</t>
  </si>
  <si>
    <t>Alunos do 2º e 3 ciclos.</t>
  </si>
  <si>
    <t>Torneio Intra Turma de Boccia 2º e 3º ciclos (durante o mês de setembro).</t>
  </si>
  <si>
    <t>Respeitar as diferenças. Desenvolver a auto-estima.</t>
  </si>
  <si>
    <t>Michelle Ferreira, Rita Candeias, Daniel Serra, Ricardo Silva, Solange Pereira, Miguel Dias, Manuel Silva e Bruno Nuness</t>
  </si>
  <si>
    <t>Através da adesão e oralmente em sala de aula</t>
  </si>
  <si>
    <t>Alunos do 2º e 3º ciclo.</t>
  </si>
  <si>
    <t>CMS</t>
  </si>
  <si>
    <t>Dia Internacional da limpeza costeira 2025 - Ida à Praia-  limpeza da praia.</t>
  </si>
  <si>
    <t>outubro</t>
  </si>
  <si>
    <t>Visita de estudo</t>
  </si>
  <si>
    <t>Desenvolvimento pessoal/autonomia/bem-estar e saúde.</t>
  </si>
  <si>
    <t>Contribuir para a formação de cidadãos conscientes da necessidade de proteção do ambiente.</t>
  </si>
  <si>
    <t>Coordenadora de Departamento e coordenadora do 4.º ano</t>
  </si>
  <si>
    <t>Docentes do 4º ano</t>
  </si>
  <si>
    <t>Alunos do 4º ano</t>
  </si>
  <si>
    <t>Eco-Escolas</t>
  </si>
  <si>
    <t xml:space="preserve">      Semana da Alimentação, Elaboração de uma receita em todas as turmas, Atividades de Expressão Plástica/Debates/Construção de cartazes/Dramatização de situações.</t>
  </si>
  <si>
    <t>Adquirir hábitos alimentares saudáveis e sustentaveis.</t>
  </si>
  <si>
    <t>Coordenadoras Departamento e de ano</t>
  </si>
  <si>
    <t>Docentes do 1º ciclo</t>
  </si>
  <si>
    <t>Alunos do 1º ciclo</t>
  </si>
  <si>
    <t>Quinta da Granja.</t>
  </si>
  <si>
    <t>Identificar as características dos animais da quinta.</t>
  </si>
  <si>
    <t xml:space="preserve">Promoção do bem-estar individual e coletivo. </t>
  </si>
  <si>
    <t>Nisa Oliveira</t>
  </si>
  <si>
    <t>Encarregados Educação</t>
  </si>
  <si>
    <t>Fotografias, vídeos e relatórios.</t>
  </si>
  <si>
    <t xml:space="preserve">Crianças da EPE. </t>
  </si>
  <si>
    <t>CMS e Eco-Escolas</t>
  </si>
  <si>
    <t>Jogo do consumidor</t>
  </si>
  <si>
    <t>Desenvolvimento pessoal e autonomia, responsabilidade; conhecimento ambiental.</t>
  </si>
  <si>
    <t>Adquirir práticas de consumo conscientes e sustentaveis.</t>
  </si>
  <si>
    <t>Coordenadoras de Departamento e de Estabelecimento</t>
  </si>
  <si>
    <t>Docentes 2º ano</t>
  </si>
  <si>
    <t>Registo Fotográfico; Grelhas de opinião; Relatórios</t>
  </si>
  <si>
    <t>Alunos do 2º ano</t>
  </si>
  <si>
    <t>CMS, JFRM, Cidadania, Ciências Naturais e 1.º ciclo</t>
  </si>
  <si>
    <t xml:space="preserve">Eliminação de espécies invasoras no Parque Urbano Rinchoa-Fitares e nas duas EB1: "Caça ao Invasor". </t>
  </si>
  <si>
    <t>Responsabilidade; persistência; autocontrolo e controlo emocional; participação ativa; sentido crítico; consciência ambiental.</t>
  </si>
  <si>
    <t>Compreender a necessidade de preservação dos ecossistemas e da biodiversidade em geral e da importância da flora autóctones em particular.
Educar para uma cidadania ativa incitando os jovens a passar a mensagem de que “A erva das pampas é invasora prejudicando assim as plantas autóctones” a toda a comunidade educativa.
Estimular a criatividade dos alunos, através do desenvolvimento de competências em áreas como a expressão plástica.
Implementar estratégias de cooperação escolas-autarquias para a promoção da sustentabilidade.</t>
  </si>
  <si>
    <t>Helga Vaz, Andreia Lopes e Coordenadores de Estabelecimento</t>
  </si>
  <si>
    <t>Professores da equipa educativa 8 e Coordenadores de Estabelecimento</t>
  </si>
  <si>
    <t>Área florestal sem plantas invasoras</t>
  </si>
  <si>
    <t>Alunos de 8.º ano.</t>
  </si>
  <si>
    <t>Cidadania e 1.º ciclo</t>
  </si>
  <si>
    <t>Auditoria ambiental.</t>
  </si>
  <si>
    <t>novembro</t>
  </si>
  <si>
    <t>Aval/Orienta/Acomp</t>
  </si>
  <si>
    <t>Responsabilidade; participação ativa; sentido crítico; consciência ambiental.</t>
  </si>
  <si>
    <t>Diagnosticar o desempenho na comunidade escolar, sobre os vários temas a desenvolver no Programa.
Identificar o que necessita de ser corrigido e/ou melhorado.
Promover a capacidade de intervenção dos alunos.</t>
  </si>
  <si>
    <t>Helga Vaz e Coordenadores de Estabelecimento</t>
  </si>
  <si>
    <t>Diretores de Turma, professores de TIC e Cidadania e PTT 1.º ciclo</t>
  </si>
  <si>
    <t>Inquérito</t>
  </si>
  <si>
    <t>Comunidade educativa.</t>
  </si>
  <si>
    <t>CSH</t>
  </si>
  <si>
    <t>Cidadania e Desenvolvimento e HGP</t>
  </si>
  <si>
    <t>Valorizar as tradições.</t>
  </si>
  <si>
    <t>Responsabilidade; persistência; otimismo; atitude positiva; valorização do outro; controlo; participação ativa; cidadania.</t>
  </si>
  <si>
    <t xml:space="preserve">Divulgar projetos e atividades identitárias. </t>
  </si>
  <si>
    <t>Docentes das disciplinas e Clube</t>
  </si>
  <si>
    <t>Produto final; envolvimento dos alunos na atividade.</t>
  </si>
  <si>
    <t xml:space="preserve">Alunos do 2º e 3º ciclos </t>
  </si>
  <si>
    <t>HGP, Port</t>
  </si>
  <si>
    <t>Peça de Teatro "O menino de Lapedo" e visita de estudo ao Museu de S. Miguel de Odrinha</t>
  </si>
  <si>
    <t>Nova proposta</t>
  </si>
  <si>
    <t>Responsabilidade, valorização do outro, participação ativa e valorização do Património</t>
  </si>
  <si>
    <t>Motivar os alunos para os conteúdos da disciplina; conhecer património local e regional; desenvolver o espírito crítico e estimular a criatividade  artístistica e estética.</t>
  </si>
  <si>
    <t>Docentes da Disciplina de HGP</t>
  </si>
  <si>
    <t>Sem custos</t>
  </si>
  <si>
    <t>Oservação direta do envolvimento dos alunos na atividade.</t>
  </si>
  <si>
    <t>Alunos dos 5.º ano</t>
  </si>
  <si>
    <t>Vestir a Camisola</t>
  </si>
  <si>
    <t>SPO; DT</t>
  </si>
  <si>
    <t>Inquérito sobre as competências sociais e emocionais.</t>
  </si>
  <si>
    <t>Desenvolver a responsabilidade, autonomia, persistência/perseverança e controlo emocional.</t>
  </si>
  <si>
    <t>Visibilizar parcerias com entidades externas.</t>
  </si>
  <si>
    <t>Coordenadora do Projeto Vestir a Camisola, Sandra Nascimento; DT</t>
  </si>
  <si>
    <t>Coordenadora do Projeto Vestir a Camisola Sandra Nascimento</t>
  </si>
  <si>
    <t>Participação; análise dos dados.</t>
  </si>
  <si>
    <t>Alunos com autorização para responder.</t>
  </si>
  <si>
    <t>Projeto "Vestir a Camisola",E.V.; Cidadania</t>
  </si>
  <si>
    <t>Concurso "Um retrato, uma notícia de Francisco dos Santos".</t>
  </si>
  <si>
    <t>Criatividade; sentimento de pertença; valorização do outro.</t>
  </si>
  <si>
    <t xml:space="preserve">
Sensibilizar os alunos e toda a comunidade escolar para a importância do nosso Patrono e das artes, promover e divulgar as artes plásticas, como forma de expressão individual e coletiva, desenvolver a criatividade, desenvolver o sentimento de pertença ao Agrupamento.</t>
  </si>
  <si>
    <t>Coordenadora do Projeto Vestir a Camisola; Sandra Nascimento; Docentes de E.V.</t>
  </si>
  <si>
    <t>Coordenadora do Projeto Vestir a Camisola; Sandra Nascimento; Docentes de E.V.; DT e docentes de Cidadania.</t>
  </si>
  <si>
    <t>Participação dos alunos; qualidade artística; criatividade.</t>
  </si>
  <si>
    <t>Alunos.</t>
  </si>
  <si>
    <t>Cidadania</t>
  </si>
  <si>
    <t>SPO, PES</t>
  </si>
  <si>
    <t xml:space="preserve">Painel comemorativo das datas: Dia Internacional do Idoso (1 out); Dia Internacional da não violência (2 out)-, Dia Mundial da Saúde Mental (10 out) </t>
  </si>
  <si>
    <t>Participação ativa; sentido crítico; valorização do outro; responsabilidade; persistência; otimismo.</t>
  </si>
  <si>
    <t>Sensibilizar para a importância do "olhar para o outro" e de desenvolver empatia, para melhor promover a saúde mental. Refletir sobre as situações/sentimentos que nos levam a sentirmo-nos tristes ou felizes. </t>
  </si>
  <si>
    <t>Coord. Cidadania.</t>
  </si>
  <si>
    <t>Professores envolvidos: Cidadania/ DTs</t>
  </si>
  <si>
    <t>Envolvimento dos alunos na atividade</t>
  </si>
  <si>
    <t xml:space="preserve">1.º Ciclo </t>
  </si>
  <si>
    <t>Comemoração do dia de Halloween.</t>
  </si>
  <si>
    <t>Desenvolver a criatividade, o pensamento crítico, as competências interpessoais e o trabalho colaborativo.</t>
  </si>
  <si>
    <t>Valorizar as tradições; desenvolver a competência da escrita, estimulando a criatividade; desenvolver as competências da expressão oral, alargar a área vocabular dos alunos, promover a sociabilidade e o envolvimento da comunidade escolar, valorização estética dos espaços / recinto escolar; despertar na comunidade escolar a percepção, sensibilidade estética e sensibilidade na produção de objetos (bi ou tridimensionais) plásticos; promover a reutilização e reciclagem de materiais; identificar os principais signos visuais do Halloween; cooperar com os outros departamentos em tarefas e projetos comuns.</t>
  </si>
  <si>
    <t>Coordenadoras Departamento e de Estabelecimento</t>
  </si>
  <si>
    <t>Docentos 1º ciclo e AEC</t>
  </si>
  <si>
    <t xml:space="preserve">Registo Fotográfico
Grelhas de opinião
</t>
  </si>
  <si>
    <t>Alunos 1º ciclo</t>
  </si>
  <si>
    <t>Dep. CSH; Museu do Aljube</t>
  </si>
  <si>
    <t>Direitos Humanos/Igualdade de Género.</t>
  </si>
  <si>
    <t>Conhecer os Direitos Humanos; Compreender a importância da Declaração Universal dos Direitos Humanos.</t>
  </si>
  <si>
    <t>Coord. Cidadania; Grupo 400</t>
  </si>
  <si>
    <t>Professores de Hist; HGP e Cidadania</t>
  </si>
  <si>
    <t>Observação direta,  do processo de participação dos alunos</t>
  </si>
  <si>
    <t>Alunos de 2.º e 3.º ciclo.</t>
  </si>
  <si>
    <t>Com os professores João Paulo Cruz e Paulo Martins (Escola Secundária de Leal da Câmara).</t>
  </si>
  <si>
    <t>Formação em Mecânica e Manutenção de bicicletas.</t>
  </si>
  <si>
    <t>Desenvolver o Espírito de inter ajuda, preservação  e de responsabilidade.</t>
  </si>
  <si>
    <t>Saber realizar concertos nas bicicletas; Saber fazer a manutenção das bicicletas.</t>
  </si>
  <si>
    <t xml:space="preserve">Daniel Serra </t>
  </si>
  <si>
    <t>Trabalhos realizados pelos alunos</t>
  </si>
  <si>
    <t>Professores de Ed Física; alunos alunos do clube das Bicicletas;alunos do DE Escola Ativa.</t>
  </si>
  <si>
    <t xml:space="preserve"> Cidadania e Desenvolvimento, Clube Património, Exp. Dramática</t>
  </si>
  <si>
    <t>Dia de S. Martinho.</t>
  </si>
  <si>
    <t>Participação ativa; partilha; valorização do património.</t>
  </si>
  <si>
    <t>coord. Cidadania, EMRC</t>
  </si>
  <si>
    <t>Docentes EMRC e Cidadania</t>
  </si>
  <si>
    <t>Envolvimento dos alunos na atividade.</t>
  </si>
  <si>
    <t xml:space="preserve"> Alunos do 1.º, 2.º e 3.º ciclos</t>
  </si>
  <si>
    <t>LE</t>
  </si>
  <si>
    <t>Dept. Expressões; Pré - Escolar, Dept. 1.º ciclo; BE.</t>
  </si>
  <si>
    <t>Halloween e Día de los Muertos: Exposição de trabalhos de Escrita Criativa; Exposição de Banda Desenhada Exposição no átrio principal com trabalhos diversos e altar do Dia dos Mortos; criação e decoração de um espaço na BE com atividades diversas; Concurso de máscaras; Decoração de diferentes espaços das escolas.</t>
  </si>
  <si>
    <t>Estimular o interesse, autonomia e responsabilidade dos alunos. Estimular o desenvolvimento de projetos que promovam o  crescimento do aluno enquanto cidadão. Desenvolver a responsabilidade e perseverança na realização e manutenção dos trabalhos expostos.</t>
  </si>
  <si>
    <t xml:space="preserve">Desenvolver a competência da escrita, estimulando a criatividade; Desenvolver nos alunos o gosto pelas culturas e tradições anglo-americanas;  Desenvolver a competência da expressão Oral; Alargar a área vocabular dos alunos; Divulgar e difundir a língua e a cultura espanhola  a nível mundial dentro da comunidade educativa.  Valorização estética dos espaços/recintos escolares; Despertar na comunidade escolar a perceção, sensibilidade estética e criatividade na produção de objetos (bi ou tridimensionais) plásticos; Promover a reutilização e reciclagem de materiais; Identificar os principais signos visuais do Halloween; Cooperar com os outros departamentos em tarefas e projetos comuns. </t>
  </si>
  <si>
    <t>Anabela Matos; Helena Santos; Susana Gomes.</t>
  </si>
  <si>
    <t>Professoras dos Departamentos de Expressões; Línguas Estrangeiras (Inglês e Espanhol); BE e      1º ciclo.</t>
  </si>
  <si>
    <t>Envolvimentos dos alunos nas diversas ativdades. Avaliação dos trabalhos realizados.</t>
  </si>
  <si>
    <t>Atelier de Música.</t>
  </si>
  <si>
    <t>Criatividade e sensibilidade pela música.</t>
  </si>
  <si>
    <t>Adquirir o gosto pela diversidade musical. Contacto com diversos instrumentos musicais.</t>
  </si>
  <si>
    <t>Ana Lara Mendes</t>
  </si>
  <si>
    <t>Lisbon Story Centre e Arco da Rua Augusta.</t>
  </si>
  <si>
    <t>Desenvolver competências de interpretação histórica, pensamento crítico e literacia cultural. Estimular a curiosidade, a observação, a compreensão da evolução da cidade de Lisboa, promovendo também o respeito pelo património e o interesse pela história local.</t>
  </si>
  <si>
    <t xml:space="preserve"> Conhecer a história de Lisboa de forma interativa e educativa. Estimular o interesse pelo património da cidade a reforçar a aprendizagem nas áreas de História e Cidadania.</t>
  </si>
  <si>
    <t xml:space="preserve">Docentes 4.º ano </t>
  </si>
  <si>
    <t>Alunos do 4.º ano</t>
  </si>
  <si>
    <t>Eco-Escolas, AEC</t>
  </si>
  <si>
    <t>São Martinho/Magusto
Leitura e exploração da lenda.</t>
  </si>
  <si>
    <t>Desenvolver o relacionamento interpessoal e a autonomia                                                    Desenvolver o conhecimento.</t>
  </si>
  <si>
    <t>Divulgar e promover a cultura popular.                                                Dar a conhecer a Lenda de São Martinho.                                Privilegiar a articulação com a AEC de ALE.</t>
  </si>
  <si>
    <t>Coordenadoras Departamento e  Estabelecimento</t>
  </si>
  <si>
    <t xml:space="preserve"> Docentes 1º ciclo; Técnicos AEC - ALE; Assistentes Operacionais; E.E.</t>
  </si>
  <si>
    <t>CMS-Serviço de Proteção Civil</t>
  </si>
  <si>
    <t>Segurança em casa-Acidentes domésticos.</t>
  </si>
  <si>
    <t>Adquirir competências básicas de segurança pessoal.</t>
  </si>
  <si>
    <t>Coordenadora Departamento e de Estabelecimento</t>
  </si>
  <si>
    <t>1.º ciclo</t>
  </si>
  <si>
    <t>Hastear da Bandeira Verde.</t>
  </si>
  <si>
    <t>Responsabilidade; persistência; participação ativa; consciência ambiental.</t>
  </si>
  <si>
    <t>Divulgar as boas práticas desenvolvidas no ano letivo anterior no âmbito do Programa.
Parabenizar os membros da comunidade educativa pelo seu trabalho.</t>
  </si>
  <si>
    <t>Participação dos membros do Conselho Eco-Escolas</t>
  </si>
  <si>
    <t>Membros do Conselho Eco-Escolas.</t>
  </si>
  <si>
    <t>Visita de Estudo ao Museu Leal da Câmara.</t>
  </si>
  <si>
    <t>Criatividade;  sensibilidade artística e estética; responsabilidade e autonomia.</t>
  </si>
  <si>
    <t>Conhecer e valorizar o património do meio local.</t>
  </si>
  <si>
    <t>Coordenadoras Departamento e  do 3º ano</t>
  </si>
  <si>
    <t>Docentes 3º ano</t>
  </si>
  <si>
    <t>Registos fotográficos e Grelhas de opinião</t>
  </si>
  <si>
    <t>Alunos 3º ano</t>
  </si>
  <si>
    <t>C.Exp</t>
  </si>
  <si>
    <t>Planetário Insuflável da Empresa ViaLáctea
(grupo 510).</t>
  </si>
  <si>
    <t>Saber científico, técnico e tecnológico
Consciência das ações de promoção do bem-estar, da saúde e da preservação do meio ambiente
 Pensamento crítico
Raciocínio e resolução de problemas
Responsabilidade
Perseverança.</t>
  </si>
  <si>
    <t>Promover o interesse e gosto pela Ciência; Compreender a importância do conhecimento do Universo.</t>
  </si>
  <si>
    <t>Helga Vaz</t>
  </si>
  <si>
    <r>
      <rPr>
        <sz val="10"/>
        <color rgb="FF000000"/>
        <rFont val="Trebuchet MS"/>
      </rPr>
      <t xml:space="preserve">Helga Vaz
Susana Chaves
Vera Afonso
Vasco Elói </t>
    </r>
    <r>
      <rPr>
        <sz val="9"/>
        <color rgb="FF000000"/>
        <rFont val="Trebuchet MS"/>
      </rPr>
      <t>(Astrónomo empresa Via Láctea)</t>
    </r>
  </si>
  <si>
    <t>Alunos do 7º ano</t>
  </si>
  <si>
    <t>dezembro</t>
  </si>
  <si>
    <t>Promoção da atividade Física no combate à obesidade; Proporcionar vivências desportivas e incentivar o gosto pela modalidade; Desenvolver destrezas motoras;
Aplicar e consolidar as matérias trabalhadas, a cooperação, espírito de equipa e ética desportiva; Promover novas vivências desportivas;  Desenvolver o controlo emocional, responsabilidade e perseverança.</t>
  </si>
  <si>
    <t xml:space="preserve">Oralmente em sala de aula </t>
  </si>
  <si>
    <t>Alunos dos 1º; 2.º e 3º ciclos.</t>
  </si>
  <si>
    <t>Teatro Infantil de Lisboa.</t>
  </si>
  <si>
    <t>Criatividade e a sensibilidade por diversas formas de arte.</t>
  </si>
  <si>
    <t>Fomentar o desenvolvimento cognitivo através do estimulo à imaginação. Proporcionar novas vivências. Dar a conhecer diversos tipos de arte.</t>
  </si>
  <si>
    <t>Rita Raposo</t>
  </si>
  <si>
    <t>EMRC/EMRE/Cidadania e Desenvolvimento</t>
  </si>
  <si>
    <t xml:space="preserve"> "Cabazes de Natal "e "Cabazes da Páscoa".</t>
  </si>
  <si>
    <t>Aplicar conhecimentos da disciplina no âmbito da solidariedade no Natal ; Estimular a sensibilidade para as necessidades dos outros. Trabalho colaborativo dos alunos.</t>
  </si>
  <si>
    <t>Docentes de EMRC/EMRE e Cidadania</t>
  </si>
  <si>
    <t>Docentes de EMRC/E</t>
  </si>
  <si>
    <t xml:space="preserve">Alunos do 1º, 2º e 3º ciclos </t>
  </si>
  <si>
    <t>HGP/EMRC/Eco - Escolas</t>
  </si>
  <si>
    <t>Exposição de “Presépios” Árvores de Natal e estrelas de Natal em material reciclado
(material reciclado e reutilizado).</t>
  </si>
  <si>
    <t>Conhecer os símbolos cristãos do Natal.
Fomentar os valores do amor, da cooperação e da entreajuda na vida familiar e escolar.</t>
  </si>
  <si>
    <t xml:space="preserve">Docentes de EMRC, HGP </t>
  </si>
  <si>
    <t>Docentes de EMRC, HGP e EcoEscolas</t>
  </si>
  <si>
    <r>
      <rPr>
        <sz val="10"/>
        <rFont val="Trebuchet MS"/>
        <family val="2"/>
      </rPr>
      <t xml:space="preserve">Alunos do </t>
    </r>
    <r>
      <rPr>
        <sz val="10"/>
        <color rgb="FF000000"/>
        <rFont val="Trebuchet MS"/>
      </rPr>
      <t>2º e 3º ciclos</t>
    </r>
    <r>
      <rPr>
        <sz val="10"/>
        <color rgb="FFFF0000"/>
        <rFont val="Trebuchet MS"/>
      </rPr>
      <t xml:space="preserve"> </t>
    </r>
  </si>
  <si>
    <t>Departamento de CSH (Cidadania e Desenvolvimento)</t>
  </si>
  <si>
    <t>Ida ao News Museum.</t>
  </si>
  <si>
    <t>Responsabilidade, participação ativa, empatia, autocontrolo, cidadania, autoconhecimento, autocontrolo.</t>
  </si>
  <si>
    <t>Compreender a evolução e o impacto dos Mass Media na sociedade; reter e aplicar informação pertinente; desenvolver o espírito crítico; apreender com maior facilidade conteúdos lecionados.</t>
  </si>
  <si>
    <t>Professoras do 3º ciclo</t>
  </si>
  <si>
    <t>Laura Silva e Maria Dourado</t>
  </si>
  <si>
    <t xml:space="preserve">Observação direta; preenchimento de um guião </t>
  </si>
  <si>
    <t>Alunos do 8º ano.</t>
  </si>
  <si>
    <t>Departamento de Expressões</t>
  </si>
  <si>
    <t>Levar o Teatro ao 1º Ciclo.</t>
  </si>
  <si>
    <t>Responsabilidade, participação ativa, cidadania, respeito pela diferença, valorização do outro, pensamento crítico, capacidade de comunicação.</t>
  </si>
  <si>
    <t>Incutir os valores morais inerentes ao espírito natalício; desenvolver a competência da oralidade; sensibilizar os alunos para a educação artística.</t>
  </si>
  <si>
    <t>Professoras de Português e EV do 3º ciclo</t>
  </si>
  <si>
    <t>Maria Dourado e Rita Ferreira</t>
  </si>
  <si>
    <t>Alunos do 1º ciclo.</t>
  </si>
  <si>
    <t>Departamento de Expressões e Departamento de Línguas Estrangeiras</t>
  </si>
  <si>
    <t>"Mensagens de Natal" /Produção de texto e decoração de portas.</t>
  </si>
  <si>
    <t>Responsabilidade, respeito pela diferença, criatividade, empatia, participação ativa, autoconhecimento, perseverança, cidadania.</t>
  </si>
  <si>
    <t>Incutir os valores inerentes ao espírito natalício; desenvolver a competência da escrita; desenvolver o sentido estético.</t>
  </si>
  <si>
    <t>Professoras de Português do 2º Ciclo; Professores de EV e ET; docentes de Línguas Estrangeiras</t>
  </si>
  <si>
    <t>Docentes do 2º ciclo</t>
  </si>
  <si>
    <t>Avaliação dos trabalhos produzidos pelos alunos (correção frásica, criatividade, pertinência da informação)</t>
  </si>
  <si>
    <t>Todos os alunos do 2º ciclo.</t>
  </si>
  <si>
    <t>Visita de Estudo ao Teatro Politeama.</t>
  </si>
  <si>
    <t>Incentivar o gosto pelo teatro, promover o contacto com a cultura e reforçar a ligação entre a aprendizagem escolar e a experiência artística. Desenvolver o sentido crítico e a sensibilidade dos alunos.</t>
  </si>
  <si>
    <t>Coordenadoras Departamento e do 1º ano</t>
  </si>
  <si>
    <t>Docentes 1º ano</t>
  </si>
  <si>
    <t>Alunos do 1.º ano</t>
  </si>
  <si>
    <t>Visita de Estudo ao Pavilhão do Conhecimento.</t>
  </si>
  <si>
    <t>Pensamento Crítico; curiosiodade científica/experimental.</t>
  </si>
  <si>
    <t>Desenvolver o espírito crítico e a curiosidade. Desenvolver competências científicas e experimentais.</t>
  </si>
  <si>
    <t>Coordenadoras Departamento e do 2.º ano</t>
  </si>
  <si>
    <t>PTT, AO e Profs. AEC</t>
  </si>
  <si>
    <t>Alunos do 2.ºano</t>
  </si>
  <si>
    <t>Grupo disciplinar de Português do 2.ºciclo.</t>
  </si>
  <si>
    <t xml:space="preserve"> Comemorações do Natal
Decoração de portas e salas de aula ( 2.º ciclo)  e decoração das salas de aula (7.º e 8.º anos);
 Leitura de "A Christmas Carol" , ilustração de pequenos excertos do conto, visionamento do filme (9.º ano);
 Concursos de Soletração nas três línguas: 2.º e 3.ºciclos (“Spelling Christmas”, “Deletreando la Navidad” e “Epeler Noel”).
</t>
  </si>
  <si>
    <t>Estimular o interesse, autonomia e responsabilidade dos alunos. Estimular o desenvolvimento de projetos que promovam o crescimento do aluno enquanto cidadão.</t>
  </si>
  <si>
    <t>Promover e desenvolver o gosto por outras culturas; Fomentar a criatividade; Adquirir e memorizar vocabulário; Desenvolver as competências ao nível da cidadania; Promover o gosto pela leitura.</t>
  </si>
  <si>
    <t xml:space="preserve">Telma Gabriel, Rita Teixeira </t>
  </si>
  <si>
    <t>Professores de Inglês, Espanhol e Francês</t>
  </si>
  <si>
    <t>Observação Direta em sala de aula. Trabalhos dos alunos. Participação dos alunos nos concursos de soletração.</t>
  </si>
  <si>
    <t>Alunos do 1.º, 2.º e 3.º ciclos.</t>
  </si>
  <si>
    <t>Atividades de Inverno/Natal.</t>
  </si>
  <si>
    <t>Desenvolver a criatividade e sentido estético, colaboração, partilha de ideias e trabalho em equipa com diferentes técnicas e materiais.</t>
  </si>
  <si>
    <t>Promover e desenvolver o gosto por outras culturas. Fomentar a criatividade. Promover a sociabilização e desenvolver as competências ao nível da cidadania. Conhecer diversas formas de arte.</t>
  </si>
  <si>
    <t>Docentes do 1º ciclo e AEC</t>
  </si>
  <si>
    <t>Registo Fotográfico
Grelhas de opinião</t>
  </si>
  <si>
    <t>Alunos e professores</t>
  </si>
  <si>
    <t>Grupo 250, 260 e 620 /Educação Física e Educação Musical.</t>
  </si>
  <si>
    <t>Festival de Natal (19/12/2025).</t>
  </si>
  <si>
    <t>Desenvolver o controlo emocional, responsabilidade e perseverança na atuação.</t>
  </si>
  <si>
    <t xml:space="preserve"> Interpretar peças musicais em conjunto; Interpretar coreografias de danças; Mobilizar a comunidade escolar e promover o gosto pela arte (dança e música).</t>
  </si>
  <si>
    <t>Todos os professores do grupo 250, 260 e 620</t>
  </si>
  <si>
    <t>Observação direta - participação na atividade</t>
  </si>
  <si>
    <t>Alunos/turmas selecionadas pelos professores de Ed. Musical e Ed. Física e comunidade educativa.</t>
  </si>
  <si>
    <t>Natal Químico.</t>
  </si>
  <si>
    <t>Saber científico, técnico e tecnológico
 Pensamento crítico
Raciocínio e resolução de problemas
Responsabilidade
Perseverança.</t>
  </si>
  <si>
    <t>Símbolos químicos como enfeites da árvore de natal Construção de modelos 3D de instrumentos de exploração espacial(alunos do 7º ano); presépio químico;vídeo ou cartaz sobre prevenção rodoviária)( alunos do 9º ano); Estimular a curiosidade e a criatividade científica dos alunos.</t>
  </si>
  <si>
    <t xml:space="preserve">Profs. de FQ do 7º, 8º e 9ºano; profs. </t>
  </si>
  <si>
    <t>Trabalho realizado pelos alunos</t>
  </si>
  <si>
    <t>Alunos dos 7º, 8º e 9º ano</t>
  </si>
  <si>
    <t>Grupo 600 e 240, Clube de Cenografia, Clube Multimédia.</t>
  </si>
  <si>
    <t>Comemoração da época Natalícia.</t>
  </si>
  <si>
    <t>Desenvolver a responsabilidade e perseverança na realização e manutenção dos trabalhos expostos e o respeito pelas diferentes religiões.</t>
  </si>
  <si>
    <t xml:space="preserve">Valorização da estética dos espaços escolares; trabalhar inter e transdisciplinarmente; Valorizar a comemoração festiva; Dar a conhecer o trabalho desenvolvido pelos alunos, como estratégia motivacional; Sensibilizar a comunidade escolar para a importância do âmbito das Artes; Motivar os alunos para as disciplinas de Ed. Tecnológica, Ed. Visual (2º ciclo), Educação Visual e Expressão Plástica (3º Ciclo) ; Ampliar a educação e a valorização do património artístico e/ou cultural. </t>
  </si>
  <si>
    <t>Todos os professores dos grupos 240 e 600, Clube de Cenografia, Clube Multimédia</t>
  </si>
  <si>
    <t>Observação direta,  do processo de realização dos trabalhos dos alunos; avaliação sumativa dos projetos e formativa do processo</t>
  </si>
  <si>
    <t>Comunidade escolar da escola sede.</t>
  </si>
  <si>
    <t>Festa de Natal.</t>
  </si>
  <si>
    <t>Criatividade, a autonomia e a capacidade de representação.</t>
  </si>
  <si>
    <t>Envolvimento das famílias na escola.</t>
  </si>
  <si>
    <t>Crianças da EPE e Famílias.</t>
  </si>
  <si>
    <t>CMS, Ciências Naturais e Cidadania</t>
  </si>
  <si>
    <t>T-shirt velha, saco novo.</t>
  </si>
  <si>
    <t>Responsabilidade; persistência; autocontrolo e controlo emocional; participação ativa; sentido crítico; valorização do outro, capacidade de comunicação; consciência ambiental.</t>
  </si>
  <si>
    <t>Sensibilizar para o lixo que está a aumentar.
Promover a consciência da economia circular.</t>
  </si>
  <si>
    <t>Helga Vaz, Elizete Dias e Ana Paula Peixoto</t>
  </si>
  <si>
    <t>Alunos de 5.º ano.</t>
  </si>
  <si>
    <t>CMS, Físico-Química, Ciências Naturais e Cidadania</t>
  </si>
  <si>
    <t>Projeto: "O Oceano: Conhecer para Cuidar".</t>
  </si>
  <si>
    <t>Sensibilizar para a importância do oceano. Alertar para as ameaças ambientais. Incentivar comportamentos responsáveis.
Promover literacia do oceano.</t>
  </si>
  <si>
    <t>Helga Vaz   Sofia Azevedo</t>
  </si>
  <si>
    <t>CMS, Professores da Equipa Educativa 7</t>
  </si>
  <si>
    <t>Colocação de temporizador de funcionamento dos computadores.</t>
  </si>
  <si>
    <t>Responsabilidade; consciência ambiental.</t>
  </si>
  <si>
    <t>Reduzir a quantidade de energia gasta anualmente  na escola.</t>
  </si>
  <si>
    <t>Helga Vaz e Marina Nunes</t>
  </si>
  <si>
    <t>Fatura da luz</t>
  </si>
  <si>
    <t xml:space="preserve">Mat </t>
  </si>
  <si>
    <t>Concurso "Quem quer ser Matemático?" - última semana de aulas de dezembro.</t>
  </si>
  <si>
    <t>Valorização da matemática; espírito crítico; perseverança; colaboração; autoconfiança; criatividade; iniciativa; autonomia; auto-regulação.</t>
  </si>
  <si>
    <t>Desenvolver e incentivar o gosto pela Matemática; Promover o treino do cálculo mental associado à vertente lúdica da Matemática; Estimular a participação dos alunos nas atividades da escola.</t>
  </si>
  <si>
    <t>Docentes do grupo 230</t>
  </si>
  <si>
    <t>Alunos do 2º ciclo.</t>
  </si>
  <si>
    <t>Día de los Reyes.</t>
  </si>
  <si>
    <t>janeiro</t>
  </si>
  <si>
    <t>Estimular o interesse, autonomia e responsabilidade dos alunos.</t>
  </si>
  <si>
    <t>Divulgar e difundir a língua espanhola e cultura espanholas dentro da comunidade escolar; Difundir aspetos culturais característicos da cultura alvo; Desenvolver as relações interpessoais; Desenvolver o gosto por diferentes línguas e culturas.</t>
  </si>
  <si>
    <t>Docente do grupo 350</t>
  </si>
  <si>
    <t>Alunos de Espanhol.</t>
  </si>
  <si>
    <t>Visita ao Teatro Politeama "Hércules"</t>
  </si>
  <si>
    <t>Criatividade; sensibilidade artística e estética; responsabilidade e autonomia.</t>
  </si>
  <si>
    <t>Promover o gosto pelas artes; fomentar a criatividade; conhecer diferentes formas de expressão e comunicação.</t>
  </si>
  <si>
    <t xml:space="preserve">Docentes dos 2.º; 3.º e 4.ºanos </t>
  </si>
  <si>
    <t>Alunos do 1.º ciclo</t>
  </si>
  <si>
    <t>Vinda do escritor Rodolfo Castro.</t>
  </si>
  <si>
    <t>Responsabilidade, participação ativa, cidadania, respeito pela diferença, tolerância, pensamento crítico, comunicação, valorização do outro.</t>
  </si>
  <si>
    <t>Estimular a criatividade através da linguagem corporal; proporcionar novas aprendizagens através da audição de narrativas relatadas de forma lúdica; fomentar o gosto pelas narrativas orais.</t>
  </si>
  <si>
    <t>Rita Germano e Elizete Dias</t>
  </si>
  <si>
    <t>Peça de teatro AUTO DA BARCA DO INFERNO.</t>
  </si>
  <si>
    <t>Valorização do outro, cidadania, responsabilidade, confiança, otimismo, autocontrolo.</t>
  </si>
  <si>
    <t>Promover o contacto com diferentes tipologias textuais e outras manifestações artísticas; estimular o gosto pela leitura; desenvolver as competências a nível da cidadania; consolidar conhecimentos sobre o Texto Dramático.</t>
  </si>
  <si>
    <t>Professoras do 9º ano</t>
  </si>
  <si>
    <t>Miguel Oliveira e Telma Bernardo</t>
  </si>
  <si>
    <t>Aplicação dos conhecimentos adquiridos em  aula</t>
  </si>
  <si>
    <t>Alunos do 9º ano.</t>
  </si>
  <si>
    <t>Torneios intraturmas de Jogos Matemáticos - semana de 15 a 19 de dezembro.</t>
  </si>
  <si>
    <t>Desenvolver e incentivar o gosto pela Matemática; Promover a aplicação das aprendizagens associada à vertente lúdica da Matemática; Estimular a participação dos alunos nas atividades da escola.</t>
  </si>
  <si>
    <t>Docentes do grupo 500</t>
  </si>
  <si>
    <t>Alunos do 3º ciclo.</t>
  </si>
  <si>
    <t>Atividade com  Rita Correia.</t>
  </si>
  <si>
    <t xml:space="preserve">Linguagem e capacidade de ilustração. </t>
  </si>
  <si>
    <t>Compreender que a leitura e a escrita são atividades que proporcionam prazer e diversão e que nos podem transportar para um mundo cheio de magia.</t>
  </si>
  <si>
    <t>Irene Soares</t>
  </si>
  <si>
    <t>JFRM, Cidadania e Ciências Naturais</t>
  </si>
  <si>
    <t>Limpeza do Parque Urbano no final do corta-mato.</t>
  </si>
  <si>
    <t>Sensibilizar para a manutenção do Parque Urbano limpo.
Envolver os alunos no cuidado dos espaços não escolares onde decorrem atividades letivas.
Eliminar a presença de lixo no chão do Parque.</t>
  </si>
  <si>
    <t xml:space="preserve">Helga Vaz </t>
  </si>
  <si>
    <t>Delegados ambientais de 3.º ciclo.</t>
  </si>
  <si>
    <t>CMS, PES, Ciências Naturais e Cidadania</t>
  </si>
  <si>
    <t>Jogo da Alimentação.</t>
  </si>
  <si>
    <t xml:space="preserve">Promover a educação alimentar. Consciencializar sobre a saúde. Icentivar a tomada de decisões saudáveis em situações do dia a dia. </t>
  </si>
  <si>
    <t>Helga Vaz  Odete Santos e Liliana Ferreira</t>
  </si>
  <si>
    <t>Alunos de 6.º ano.</t>
  </si>
  <si>
    <t>CMS, JFRM, Cidadania e Ciências Naturais</t>
  </si>
  <si>
    <t>Limpeza de resíduos junto e na Ribeira das Jardas: "Da terra para o mar não há que enganar".</t>
  </si>
  <si>
    <t>Sensibilizar para o lixo marinho que está a aumentar.
Promover a consciência da economia circular.
Desenvolver a consciência de proteção da biodiversidade marinha.
Compreender a necessidade de preservação dos ecossistemas e da biodiversidade em geral e da qualidade da água doce e salgada em particular.
Educar para uma cidadania ativa incitando os jovens a passar a mensagem de que “Tudo o que cai no chão, vai parar ao mar” a toda a comunidade educativa.</t>
  </si>
  <si>
    <t>Helga Vaz e Elizete Dias</t>
  </si>
  <si>
    <t>Participação dos alunos</t>
  </si>
  <si>
    <t>Alunos de 5.º ano</t>
  </si>
  <si>
    <t>Tratolixo, Cidadania e Ciências Naturais</t>
  </si>
  <si>
    <t>Ação de Educação e Sensibilização Ambiental 
"TRATOLIXO vai à Escola".</t>
  </si>
  <si>
    <t>Responsabilidade; autocontrolo e controlo emocional; sentido crítico; consciência ambiental.</t>
  </si>
  <si>
    <t>Conhecer os diferentes tipos de resíduos.
Incentivar para a utilização dos ecopontos.
Aumentar a percentagem de alunos que efetua a separação dos resíduos em sua casa.
Diminuir os resíduos produzidos.</t>
  </si>
  <si>
    <t>Helga Vaz   Diogo Pombo Dulce Costa</t>
  </si>
  <si>
    <t>Tratolixo</t>
  </si>
  <si>
    <t>Alunos de 7.º ano.</t>
  </si>
  <si>
    <t>Quando + 1 é = - 1, Cidadania e Ciências Naturais</t>
  </si>
  <si>
    <t>Sessão de sensibilização para a preservação dos ecossistemas marinhos "Quando + 1 é = - 1".</t>
  </si>
  <si>
    <t>Responsabilidade; persistência; autocontrolo e controlo emocional; sentido crítico; consciência ambiental.</t>
  </si>
  <si>
    <t>Sensibilizar para o lixo marinho que está a aumentar.
Promover a consciência da economia circular.
Desenvolver a consciência de proteção da biodiversidade marinha.</t>
  </si>
  <si>
    <t>HelgaVaz, Maria Magalhães e Telma Bernardo</t>
  </si>
  <si>
    <t>Quando +1=-1</t>
  </si>
  <si>
    <t>Alunos de 9.º ano.</t>
  </si>
  <si>
    <t>Peça de teatro AS AVENTURAS DE ULISSES.</t>
  </si>
  <si>
    <t>fevereiro</t>
  </si>
  <si>
    <t>Valorização do outro, responsabilidade, empatia, otimismo, autocontrolo.</t>
  </si>
  <si>
    <t xml:space="preserve"> Promover o contacto com diferentes tipologias textuais e outras manifestações artísticas; estimular o gosto pela leitura; desenvolver as competências a nível da cidadania; consolidar conhecimentos sobre o Texto Dramático.</t>
  </si>
  <si>
    <t>Professoras de Português do 2º Ciclo</t>
  </si>
  <si>
    <t>Florinda Canário e Rita Germano</t>
  </si>
  <si>
    <t>Alunos do 6º ano.</t>
  </si>
  <si>
    <t>1.º Ciclo, AEC e Biblioteca Escolar</t>
  </si>
  <si>
    <t>Encerramento do 1.º semestre:  exposição de trabalhos/apresentações/ coreografias.</t>
  </si>
  <si>
    <t>Linguagem; criatividade; autonomia; responsabilidade; relacionamento interpessoal, sensibilidade artística.</t>
  </si>
  <si>
    <t>Promover o gosto pelas artes; fomentar e valorizar o trabalho colaborativo.</t>
  </si>
  <si>
    <t>Professores 1.º ciclo; profs. AEC; Assistentes Operacionais; E.E.</t>
  </si>
  <si>
    <t>AEC; Biblioteca Escolar</t>
  </si>
  <si>
    <t>Carnaval - Elaboração de máscaras e/ou fatos com materiais recicláveis (tema a definir); Desfile de Máscaras Exposição de trabalhos.</t>
  </si>
  <si>
    <t>Promover o convívio; Desenvolver a expressão e a comunicação através de linguagens múltiplas; Desenvolver a criatividade.</t>
  </si>
  <si>
    <t>PTT 1º ciclo e Técnicos AEC</t>
  </si>
  <si>
    <t>Corta-Mato fase CLDE Sintra, Oeiras, Amadora e Cascais  (data a definir).</t>
  </si>
  <si>
    <t>Promoção da atividade Física no combate à obesidade; Proporcionar vivências desportivas e incentivar o gosto pela modalidade; Desenvolver destrezas motoras; Aplicar e consolidar as matérias trabalhadas, a cooperação, espírito de equipa e ética desportiva; promover vivências desportivas com maior nível competitivo.</t>
  </si>
  <si>
    <t>Centro Local do Desporto Escolar de  Sintra e Professora Rita Candeias</t>
  </si>
  <si>
    <r>
      <t>6 melhores alunos de cada escalão por cada gén</t>
    </r>
    <r>
      <rPr>
        <sz val="10"/>
        <color rgb="FF000000"/>
        <rFont val="Trebuchet MS"/>
        <family val="2"/>
      </rPr>
      <t xml:space="preserve">ero </t>
    </r>
    <r>
      <rPr>
        <sz val="10"/>
        <color rgb="FF000000"/>
        <rFont val="Trebuchet MS"/>
      </rPr>
      <t>do Corta Mato Escolar.</t>
    </r>
  </si>
  <si>
    <t xml:space="preserve">CMS, Cidadania, Ciências Naturais, Educação Visual </t>
  </si>
  <si>
    <t>A minha Turma apoia os Polinizadores</t>
  </si>
  <si>
    <t xml:space="preserve">Sensibilizar para a importância dos polinizadores.
Sensibilizar os alunos para o respeito pela Natureza e pelos seus ecossistemas, alertando para a necessidade da sua preservação.Valorizar a biodiveersidade local.
</t>
  </si>
  <si>
    <t>Helga Vaz e Ana Paula Peixoto</t>
  </si>
  <si>
    <t>CMS, Professores da equipa educativa 2</t>
  </si>
  <si>
    <t>Atividade com o Palhaço Batatolas.</t>
  </si>
  <si>
    <t>Capacidade de brincar e rir com os outros.</t>
  </si>
  <si>
    <t>Proporcionar momentos de divertimento e alegria.</t>
  </si>
  <si>
    <t>Inês Gonçalves</t>
  </si>
  <si>
    <t>Todos as docentes</t>
  </si>
  <si>
    <t>Crianças da EPE.</t>
  </si>
  <si>
    <t>Clube de Cenografia</t>
  </si>
  <si>
    <t xml:space="preserve">Semana das Línguas (02 a 06 de março);  Semana Gastronómica; Visionamento de filmes com atividades de acompanhamento; Exposição com trabalhos sobre Expressões Idiomáticas nas  três línguas.                                                                  </t>
  </si>
  <si>
    <t>março</t>
  </si>
  <si>
    <t>Desenvolver o gosto por diferentes culturas e respetivas gastronomias; Promover e interagir com as várias línguas lecionadas na escola; Adquirir e memorizar vocabulário;  Desenvolver as competências da leitura e da escrita; Desenvolver a criatividade e a imaginação dos alunos; Promover a interdisciplinaridade;  Desenvolver as competências ao nível da cidadania.</t>
  </si>
  <si>
    <t>Luisa Fernandes, Margarida Santos, Telma Gabriel, Ana Casinhas</t>
  </si>
  <si>
    <t>Professoras do Departamento de Línguas Estrangeiras</t>
  </si>
  <si>
    <t xml:space="preserve"> Avaliação do trabalho produzido</t>
  </si>
  <si>
    <t>Cidadania e Desenvolvimento</t>
  </si>
  <si>
    <t>Educação Financeira para Crianças - Gastar ou Poupar? - data a definir pela CMS.</t>
  </si>
  <si>
    <t>Valorização da matemática; espírito crítico; iniciativa; autonomia; auto-regulação.</t>
  </si>
  <si>
    <t>Desenvolver e incentivar o gosto pela Matemática; Articulação com Cidadania e Desenvolvimento.</t>
  </si>
  <si>
    <t>Docentes do grupo 230 e Câmara Municipal de Sintra</t>
  </si>
  <si>
    <t>Alunos do 5.º ano.</t>
  </si>
  <si>
    <t>HGP, Geografia e Eco - Escolas</t>
  </si>
  <si>
    <t>Criação de Rosas dos Ventos com materiais recicláveis.</t>
  </si>
  <si>
    <t>Aplicar os conhecimentos das disciplinas envolvidas; Estimular a criatividade; promover técnicas de trabalho em grupo; Desenvolver a autonomia.</t>
  </si>
  <si>
    <t>Docentes de HGP 2.º Ciclo</t>
  </si>
  <si>
    <t>Alunos do 2º e 3º ciclo</t>
  </si>
  <si>
    <t>Grupo 230 e Grupo 500</t>
  </si>
  <si>
    <t>Comemoração do Dia Internacional da Matemática - 14 de março - Tema: Matemática e Esperança - semana de 9 a 13 de março.</t>
  </si>
  <si>
    <t>Desenvolver e incentivar o gosto pela Matemática; Promover a vertente lúdica da Matemática; Estimular a participação dos alunos nas atividades da escola; Participar numa celebração mundial reconhecendo a importância da Matemática no mundo atual. Promover a competitividade saudável, o controlo emocional e a perseverança.</t>
  </si>
  <si>
    <t>Docentes do Departamento de Matemática</t>
  </si>
  <si>
    <t>Docentes dos grupos 230 e 500</t>
  </si>
  <si>
    <t>Alunos do 2.º e  3.º ciclo.</t>
  </si>
  <si>
    <t>Torneios intraturmas de SuperTMatik - Cálculo Mental (8.º ano) - 8 a 14 de abril</t>
  </si>
  <si>
    <t>abril</t>
  </si>
  <si>
    <t>Alunos do 3º ciclo (8.º ano).</t>
  </si>
  <si>
    <t>Torneios intraturmas de Jogo do 24 (7.º ano) - 8 a 14 de abril.</t>
  </si>
  <si>
    <t>Alunos do 3º ciclo (7.º ano).</t>
  </si>
  <si>
    <t>HGP/Port/EV/ET/CN</t>
  </si>
  <si>
    <t>Visita de estudo à Caravela Vera Cruz a ao Museu do Oriente.</t>
  </si>
  <si>
    <t>Aplicar conhecimentos das disciplinas, estimular a criatividade artística e estética , desenvolver o controlo emocional , a responsabilidade e a perseverança.</t>
  </si>
  <si>
    <t>Docentes do 2.º Ciclo de HGP e CN</t>
  </si>
  <si>
    <t>1.600 €</t>
  </si>
  <si>
    <t>Alunos do 5.º ano</t>
  </si>
  <si>
    <t>Comemoração do Dia da Criança ( 1 de junho). Elaboração de um mural nas três línguas.</t>
  </si>
  <si>
    <t>junho</t>
  </si>
  <si>
    <t xml:space="preserve">Promover e interagir com as várias línguas lecionadas na escola; Adquirir e memorizar vocabulário; Desenvolver a autonomia e criatividade dos alunos, Desenvolver as competências ao nível da Cidadania. </t>
  </si>
  <si>
    <t>Helena Santos, Inês Abrantes, Lina Manso</t>
  </si>
  <si>
    <t>Observação direta do empenho e envolvimento dos alunos nas atividades; Avaliação do trabalho produzido.</t>
  </si>
  <si>
    <t>SPO</t>
  </si>
  <si>
    <t>Apoio aos Projetos articulados com a Cidadania e Desenvolvimento, em diferentes momentos ao longo do ano, tendo em vista: Como escolher a minha profissão? "Testemunhos "</t>
  </si>
  <si>
    <t>Pensamento critico, capacidade de comunicação, respeito, responsabilidade, adaptação.</t>
  </si>
  <si>
    <t>Desenvolver o autoconhecimento na sua dimensão emocional. Explorar os interesses e as potenciais competências;
Identificar as suas aspirações profissionais; conhecer-se melhor para descobrir o que gostará de fazer no futuro.</t>
  </si>
  <si>
    <t>Professores de CD e DT</t>
  </si>
  <si>
    <t>Cidadania e SPO</t>
  </si>
  <si>
    <t>Participação e envolvimento dos alunos na atividade</t>
  </si>
  <si>
    <t>Alunos 9.º ano.</t>
  </si>
  <si>
    <t>Formação em Voleibol_atualização de regras.</t>
  </si>
  <si>
    <t>1º semestre</t>
  </si>
  <si>
    <t>Compreensão aprofundada das atualizações nas regras do jogo;</t>
  </si>
  <si>
    <t>Transmitir as novas regras do Voleibol;
Incentivar a reflexão sobre a prática pedagógica no ensino da modalidade;
Estimular o interesse e a valorização do Voleibol no contexto escolar.</t>
  </si>
  <si>
    <t>Michelle Ferreira</t>
  </si>
  <si>
    <t>Através do questionamento aos professores participantes</t>
  </si>
  <si>
    <t>Professores de Educação Física do Agrupamento</t>
  </si>
  <si>
    <t>Torneio Intra Turmas de Futebol 4X4 e 5X5 (durante o mês de fevereiro).</t>
  </si>
  <si>
    <t xml:space="preserve">Promoção da atividade Física no combate à obesidade; Proporcionar vivências desportivas e incentivar o gosto pela modalidade; Desenvolver destrezas motoras;
Aplicar e consolidar as matérias trabalhadas, a cooperação, espírito de equipa e ética desportiva; Promover novas vivências desportivas. </t>
  </si>
  <si>
    <t>Eduardo Silva e Marta Sebastião</t>
  </si>
  <si>
    <t>Alunos do 2.º e 3.º ciclo</t>
  </si>
  <si>
    <t>Torneio Intra Turmas de Basquetebol 3x3 (durante o mês de março).</t>
  </si>
  <si>
    <t>Alunos do 2.º e 3º ciclos.</t>
  </si>
  <si>
    <t>Projetos</t>
  </si>
  <si>
    <t>CCvnE-Ciência Viva na Escultor
grupo 510
grupo 520
grupo 620</t>
  </si>
  <si>
    <r>
      <t xml:space="preserve">Semana da Ciência
(23 a 27 de março)
</t>
    </r>
    <r>
      <rPr>
        <i/>
        <sz val="10"/>
        <color rgb="FF000000"/>
        <rFont val="Trebuchet MS"/>
      </rPr>
      <t>Treino de astronautas.</t>
    </r>
  </si>
  <si>
    <t>Saber científico, técnico e tecnológico
Desenvolvimento pessoal e autonomia
Raciocínio e resolução de problemas
Responsabilidade
Perseverança.</t>
  </si>
  <si>
    <t>Promover a literacia em relação aos seguintes temas:
-O que é a microgravidade?
- Fatores que afetam a gravidade.
-Qual a influência da microgravidade no dia-a-dia dos astronautas?
-Cuidados a ter na alimentação dos astronautas?
- Efeitos da ausência de gravidade no corpo humano, ao nível fisiológico muscular e cardiovascular.
- Preparação física dos astronautas.</t>
  </si>
  <si>
    <t>Sylvie Morgado
Daniel Serra</t>
  </si>
  <si>
    <t>Todos os professores do grupo  620 a lecionar 7º ano</t>
  </si>
  <si>
    <t>Verba Própria</t>
  </si>
  <si>
    <t>Trabalhos realizados pelos alunos.</t>
  </si>
  <si>
    <t>Alunos do 7.º ano.</t>
  </si>
  <si>
    <r>
      <t xml:space="preserve">Semana da Ciência
(23 a 27 de março)
</t>
    </r>
    <r>
      <rPr>
        <i/>
        <sz val="10"/>
        <color rgb="FF000000"/>
        <rFont val="Trebuchet MS"/>
      </rPr>
      <t xml:space="preserve">Quem quer ser cientista?
</t>
    </r>
    <r>
      <rPr>
        <sz val="10"/>
        <color rgb="FF000000"/>
        <rFont val="Trebuchet MS"/>
      </rPr>
      <t xml:space="preserve">(grupo 230).
</t>
    </r>
  </si>
  <si>
    <t xml:space="preserve">Desenvolver e incentivar o gosto pelas Ciências Naturais.
Estimular o interesse para o estudo dos conteúdos da disciplina.
Promover a vertente lúdica das Ciências.
Estimular a participação dos alunos nas atividades da escola. </t>
  </si>
  <si>
    <t>Professores de CN do 2º ciclo</t>
  </si>
  <si>
    <t>Trabalho realizado pelos alunos.</t>
  </si>
  <si>
    <t>Alunos de 5.º e 6.º ano.</t>
  </si>
  <si>
    <t>Planetário Interativo Móvel -  Cinema Imersivo Educativo.</t>
  </si>
  <si>
    <t>Aprofundar conhecimentos sobre os astros, as suas características e movimentos; Identificar as características dos planetas; Reconhecer o significado de algumas constelações; Questionar, observar e formar as suas próprias ideias sobre o universo.</t>
  </si>
  <si>
    <t>Dar a conhecer o Universo; aprender mais sobre a lua, os planetas que giram à volta da nossa estrela, o Sol, e as constelações.</t>
  </si>
  <si>
    <t>Coordenadoras departamento e do 3.º ano</t>
  </si>
  <si>
    <t>Docentes 3.º ano</t>
  </si>
  <si>
    <t>Alunos do 3.º ano</t>
  </si>
  <si>
    <t>Eco-Escolas/CMS</t>
  </si>
  <si>
    <t>Projeto "Mãos na Serra".</t>
  </si>
  <si>
    <t>Promover o gosto por atividades ao ar livre e desenvolver hábitos de vida saudáveis.</t>
  </si>
  <si>
    <t>Professoras de 3º ano</t>
  </si>
  <si>
    <t>Alunos do 3º ano</t>
  </si>
  <si>
    <t>Gincana dos Resíduos.</t>
  </si>
  <si>
    <t>Sensibilizar os alunos para o respeito pela Natureza e pelos seus ecossistemas, alertando para a necessidade da sua preservação.</t>
  </si>
  <si>
    <t>Professores 1º ano</t>
  </si>
  <si>
    <t>Alunos do 1º ano</t>
  </si>
  <si>
    <t>1º ciclo</t>
  </si>
  <si>
    <t>Atividades da Primavera/Idas à Mata/Exposições.</t>
  </si>
  <si>
    <t>Fomentar a consciência ambiental e o respeito pela Natureza; estimular a curiosidade e a capacidade de observar detalhes no ambiente; compreender a importância da sustentabilidade.</t>
  </si>
  <si>
    <t>Desenvolver a criatividade e a imaginação dos alunos.</t>
  </si>
  <si>
    <t>Coordenadoras de Departamento e de ano</t>
  </si>
  <si>
    <t>PTT e Profs. AEC</t>
  </si>
  <si>
    <t>(G 520)
Feira dos Fósseis e Minerais
(23 a 27 de março)
Empresa Mineralia.</t>
  </si>
  <si>
    <t>Saber científico, técnico e tecnológico.
 Pensamento crítico.
Raciocínio e resolução de problemas.
Responsabilidade.</t>
  </si>
  <si>
    <t>Visualizar a diversidade e adquirir amostras. Consolidar/relembrar conceitos lecionados no 7.º ano de escolaridade. Adquirir amostras para coleção de minerais e fósseis da escola.  Estimular o gosto e o prazer pelo ensino e pela aprendizagem da Geologia.</t>
  </si>
  <si>
    <t>Isabel Madeira
Maria Magalhães
Nuno Soares</t>
  </si>
  <si>
    <t>Trabalhos dos alunos</t>
  </si>
  <si>
    <t>Comunidade escolar</t>
  </si>
  <si>
    <t>CCvnE-Ciência Viva na Escultor
grupo 510
grupo 520</t>
  </si>
  <si>
    <r>
      <rPr>
        <sz val="10"/>
        <color rgb="FF000000"/>
        <rFont val="Trebuchet MS"/>
      </rPr>
      <t xml:space="preserve">Semana da Ciência
(23 a 27 de março)
Atividades do Átrio
</t>
    </r>
    <r>
      <rPr>
        <i/>
        <sz val="10"/>
        <color rgb="FF000000"/>
        <rFont val="Trebuchet MS"/>
      </rPr>
      <t xml:space="preserve">"Viagem ao fundo do mar"
</t>
    </r>
    <r>
      <rPr>
        <sz val="10"/>
        <color rgb="FF000000"/>
        <rFont val="Trebuchet MS"/>
      </rPr>
      <t>Exposições temáticas.</t>
    </r>
  </si>
  <si>
    <t>Saber científico, técnico e tecnológico;
Pensamento crítico;
Raciocínio e resolução de problemas;
Responsabilidade;
Perseverança.</t>
  </si>
  <si>
    <t>Promover o interesse e gosto pela Ciência; Compreender a importância do conhecimento da natureza para aplicações em novas tecnologias.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</si>
  <si>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Sylvie Morgado  </t>
  </si>
  <si>
    <t>todos os docentes dos grupos 230, 510 e 520           
Alunos monitores do CCVnE</t>
  </si>
  <si>
    <t>Questionário aos alunos.</t>
  </si>
  <si>
    <t>Alunos EPE; 1º, 2º e 3º ciclos.</t>
  </si>
  <si>
    <t>CCVnE-Ciência Viva na Escultor
grupo 510
grupo 520
BE</t>
  </si>
  <si>
    <r>
      <rPr>
        <sz val="10"/>
        <color rgb="FF000000"/>
        <rFont val="Trebuchet MS"/>
      </rPr>
      <t xml:space="preserve">Semana da Ciência
(23 a 27 de março)
Projeto Newton gostava de ler
</t>
    </r>
    <r>
      <rPr>
        <i/>
        <sz val="10"/>
        <color rgb="FF000000"/>
        <rFont val="Trebuchet MS"/>
      </rPr>
      <t>"As palavras também têm pH"</t>
    </r>
  </si>
  <si>
    <t>Desenvolver competências leitoras
Raciocínio e resolução de problemas
Desenvolver a acpacidade de relacionar a leitura com o saber científico.</t>
  </si>
  <si>
    <t>Aplicar os conhecimentos das disciplina de Ciências Naturais e Físico-Química; 
Reconhecer a Biblioteca escolar como espaço de aprendizagem polivalente;
Realizar a ligação entre a leitura de obras literárias e o saber científico.</t>
  </si>
  <si>
    <t>Sylvie Morgado
Isabel Madeira</t>
  </si>
  <si>
    <t>Professores de CN e FQ de 8ºano
Professora bibliotecária.</t>
  </si>
  <si>
    <t>Alunos de 8º Ano.</t>
  </si>
  <si>
    <r>
      <rPr>
        <sz val="10"/>
        <color rgb="FF000000"/>
        <rFont val="Trebuchet MS"/>
      </rPr>
      <t xml:space="preserve">Semana da Ciência
(23 a 27 de março)
Projeto Newton gostava de ler
</t>
    </r>
    <r>
      <rPr>
        <i/>
        <sz val="10"/>
        <color rgb="FF000000"/>
        <rFont val="Trebuchet MS"/>
      </rPr>
      <t>"Ciência a motor"</t>
    </r>
  </si>
  <si>
    <t>Professores de CN e FQ de 9º ano
Professora bibliotecária.</t>
  </si>
  <si>
    <t>Alunos de 9º ano.</t>
  </si>
  <si>
    <r>
      <rPr>
        <sz val="10"/>
        <color rgb="FF000000"/>
        <rFont val="Trebuchet MS"/>
      </rPr>
      <t>Semana da Ciência
(23 a27 de março)
Literacia para a Saúde  -</t>
    </r>
    <r>
      <rPr>
        <i/>
        <sz val="10"/>
        <color rgb="FF000000"/>
        <rFont val="Trebuchet MS"/>
      </rPr>
      <t>Conhece o teu corpo por dentro</t>
    </r>
    <r>
      <rPr>
        <sz val="10"/>
        <color rgb="FF000000"/>
        <rFont val="Trebuchet MS"/>
      </rPr>
      <t xml:space="preserve"> (Egas Moniz, school of Health and Science).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</si>
  <si>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Saber científico, técnico e tecnológico
Pensamento crítico
Raciocínio e resolução de problemas
Responsabilidade
Perseverança.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</si>
  <si>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Sylvie Morgado</t>
  </si>
  <si>
    <t>Alunos do 2º e 3º ano do Curso de Ciências Biomédicas Laboratoriais da Egas Moniz School of Helath and Science docentes acompanhantes das turmas de 9º ano.</t>
  </si>
  <si>
    <t>CMS, SMAS, Eco-Escolas, Ciências Naturais e Cidadania</t>
  </si>
  <si>
    <t>Semana da Ciência
(23 a 27 de março)
Jogo do Ambiente.</t>
  </si>
  <si>
    <t>Sensibilizar os alunos para repensarem as suas ações diárias e explorarem o seu impacto em termos de ação climática.</t>
  </si>
  <si>
    <t>Sylvie Morgado</t>
  </si>
  <si>
    <t>SMAS</t>
  </si>
  <si>
    <t xml:space="preserve">Semana da Ciência
(23 a 27 de março)
Palestra "Carne processada: do laboratório ao Hamburguer"
Ana Maria Plazgummer (IST).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</si>
  <si>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Saber científico, técnico e tecnológico;
Consciência das ações de promoção do bem-estar, da saúde e da preservação do meio ambiente;
 Pensamento crítico;
Raciocínio e resolução de problemas;
Responsabilidade;
Perseverança.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</si>
  <si>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Sylvie Morgado</t>
  </si>
  <si>
    <t>Professores acompanhantes de 8º ano
Ana Maria Plazgummer (IST)</t>
  </si>
  <si>
    <t>Torneio inter Turmas de Gira Volei (14 e 15/05/2025).</t>
  </si>
  <si>
    <t>Michelle Ferreira, Rita Candeias e Miguel Dias</t>
  </si>
  <si>
    <t>Alunos do 1.º,  2.º e 3º ciclos.</t>
  </si>
  <si>
    <t>Vinda do teatro à escola - Peça de teatro  O PRÍNCIPE NABO.</t>
  </si>
  <si>
    <t xml:space="preserve"> Promover o contacto com diferentes tipologias textuais e outras manifestações artísticas; estimular o gosto pela leitura; desenvolver as competências a nível da cidadania; consolidar conhecimentos sobre o Texto Dramático, pesquisar e selecionar informação.</t>
  </si>
  <si>
    <t>Companhia de teatro HugoAnima</t>
  </si>
  <si>
    <t>Ana paula peixoto, Elizete Dias e Rita Germano</t>
  </si>
  <si>
    <t>Departamento de Expressões (Clube de Cenografia)</t>
  </si>
  <si>
    <t>Apresentação de duas peças de teatro.</t>
  </si>
  <si>
    <t>Responsabilidade, autocontrolo, autoconhecimento, confiança, empatia, criatividade, cooperação, cidadania.</t>
  </si>
  <si>
    <t>Promover o gosto pela arte dramática; desenvolver a competência da leitura e da oralidade; apresentar os trabalhos à comunidade educativa.</t>
  </si>
  <si>
    <t>Professora titular do 8º A e docente responsável pelo Clube de Cenografia</t>
  </si>
  <si>
    <t>Avaliação do projeto desenvolvido pelos alunos</t>
  </si>
  <si>
    <t>Grupos 240,  600, 250, 200 e 400 e Cidadania e Desenvolvimento</t>
  </si>
  <si>
    <t>A Expressão Gráfica da "Liberdade"</t>
  </si>
  <si>
    <t>Desenvolver responsabilidade e perseverança na realização e manutenção dos trabalhos expostos.</t>
  </si>
  <si>
    <t xml:space="preserve">Valorizar os espaços; dar a conhecer o trabalho desenvolvido pelos alunos de 6.º e 9º anos, dentro da temática Património;
6º ano, sensibilizar a comunidade escolar para as Artes e os processos comunicacionais e iconográficos do Poster; 9ºano painel colaborativo;
Motivar os alunos para a disciplina de Ed. Tecnológica, Ed. Visual, Expressão Plástica; Educar para a valorização do património artístico e/ou cultural; comemoração do dia da liberdade com canções alusivas ao acontecimento.
</t>
  </si>
  <si>
    <t>Grupo 240, grupo 250 e 600</t>
  </si>
  <si>
    <t>Grupo 240, grupo 250 e grupo 600</t>
  </si>
  <si>
    <t>Observação direta, do processo de realização dos trabalhos dos alunos; obervaçãom direta da participação dos alunos e o seu envolvimento na atividade.</t>
  </si>
  <si>
    <t>Alunos do 2.º  e 3º ciclo.</t>
  </si>
  <si>
    <t>História, E.V, EP, BE, Rádio Escultor e Música.</t>
  </si>
  <si>
    <t>Participação democrática, comemoraçãodas conquistas do 25 de abril. Exposição itinerante: Mulheres e Resistência (Museu do Aljube)</t>
  </si>
  <si>
    <t>abril e maio</t>
  </si>
  <si>
    <t>Mostra/Exp trabalhos alunos. Exposição itinerante</t>
  </si>
  <si>
    <t>Participação ativa; sentido crítico; conhecimento histórico; consciência cívica; capacidade de comunicação.</t>
  </si>
  <si>
    <t>Promover valores de respeito, tolerância e partilha; Perceber o papel da oposição na luta contra a Ditadura; reconhecer a poesia e a música como formas de luta; Compreender a importância da liberdade e democracia; Sensibilizar para a importância da participação democrática e tomada de decisão.</t>
  </si>
  <si>
    <t xml:space="preserve">Professores das disciplinas envolvidas </t>
  </si>
  <si>
    <t>Professores de História, de Cidadania, de EV/EP e Música.</t>
  </si>
  <si>
    <t>Alunos da Escola.</t>
  </si>
  <si>
    <t>Da terra para o mar não há que enganar!</t>
  </si>
  <si>
    <t>Professores 4º ano</t>
  </si>
  <si>
    <t>Visita de Estudo ao Jardim Zoológico.</t>
  </si>
  <si>
    <t>Desenvolvimento pessoal e autonomia; responsabilidade e relacionamento interpessoal.</t>
  </si>
  <si>
    <t>Fomentar a aquisição de hábitos e comportamentos de estilos de vida saudáveis que se mantenham na idade adulta; promover o desenvolvimento da cidadania responsável e respeito pelo ambiente.</t>
  </si>
  <si>
    <t>Coordenadoras de Departamento e do 2º ano</t>
  </si>
  <si>
    <t>Alunos 2º ano</t>
  </si>
  <si>
    <t>Ser natureza - Projeto de educação ambiental sobre pigmentos naturais.</t>
  </si>
  <si>
    <t>Explorar os pigmentos naturais. Promover a educação ambiental. Valorizar a biodiversidade local. Estimular a criatividade.</t>
  </si>
  <si>
    <t>Helga Vaz, Rita Ferreira e Isabel Madeira</t>
  </si>
  <si>
    <t>Professores de Ciências Naturais, Físico-química e Educação Visual das  Equipas Educativas 5 e 6</t>
  </si>
  <si>
    <t>Participação dos assistentes operacionais</t>
  </si>
  <si>
    <t>CMS, Projeto Plástico Zero, Ciências Naturais e Cidadania</t>
  </si>
  <si>
    <t>Atividade "À Roda dos Resíduos".</t>
  </si>
  <si>
    <t>CMS, Professores das equipas educativas 1 e 2</t>
  </si>
  <si>
    <t>Projeto "(RE)CONETAR".</t>
  </si>
  <si>
    <t>Apelar aos sentidos, à criatividade e à contemplação do mundo natural (no sentido "admirar e pensar sobre"). 
Partilhar e fundir factos científicos com pensamentos e conceitos sobre ecologia e ética biocêntrica.</t>
  </si>
  <si>
    <t>Helga Vaz e Dulce Costa</t>
  </si>
  <si>
    <t>Professores da Equipa Educativa 6</t>
  </si>
  <si>
    <t>ABAAE, Grupo 210, Grupo 220, Grupo 320, Grupo 350, Grupo 600 e 1.º Ciclo</t>
  </si>
  <si>
    <t>Concurso Poster Eco-Código.</t>
  </si>
  <si>
    <t>Responsabilidade; persistência; autocontrolo e controlo emocional; participação ativa; sentido crítico; capacidade de comunicação; consciência ambiental.</t>
  </si>
  <si>
    <t>Elaborar eco compromissos.
Envolver a comunidade educativa no compromisso pelo meio ambiente.
Desenvolver criatividade para divulgação dos eco compromissos.</t>
  </si>
  <si>
    <t>Professores de Português, Línguas e Artes, PTT 4º ano</t>
  </si>
  <si>
    <t>História e Cidadania e Desenvolvimento</t>
  </si>
  <si>
    <t>Percurso do 25 de abril em Lisboa.</t>
  </si>
  <si>
    <t>Responsabilidade; participação ativa; cidadania; respeito pelo outro.</t>
  </si>
  <si>
    <t>Aplicar os conhecimentos da disciplina; desenvolver o controlo emocional, a responsabilidade  e a perseverança, desenvolver a autonomia, reconhecer espaços relevantes  de acontecimentos históricos.</t>
  </si>
  <si>
    <t>Docente Pedro Pereira</t>
  </si>
  <si>
    <t>Alunos das turmas A, E, F, G e H do 9.º ano</t>
  </si>
  <si>
    <r>
      <rPr>
        <sz val="10"/>
        <color rgb="FF000000"/>
        <rFont val="Trebuchet MS"/>
      </rPr>
      <t>História</t>
    </r>
    <r>
      <rPr>
        <sz val="10"/>
        <color rgb="FFFF0000"/>
        <rFont val="Trebuchet MS"/>
      </rPr>
      <t xml:space="preserve"> </t>
    </r>
    <r>
      <rPr>
        <sz val="10"/>
        <color rgb="FF000000"/>
        <rFont val="Trebuchet MS"/>
      </rPr>
      <t>e Ciências Naturais</t>
    </r>
  </si>
  <si>
    <t>Visita de estudo ao Museu Palácio Nacional de Queluz.</t>
  </si>
  <si>
    <t>Responsabilidade; persistência; otimismo; atitude positiva; valorização do outro; autocontrolo, participação ativa e cidadania.</t>
  </si>
  <si>
    <t>Motivar para os conteúdos das disciplinas, conhecer o Património Nacional e local; consolidar e sentido de responsabilidade e a cidadania ativa.</t>
  </si>
  <si>
    <t>Docentes da Disciplina e outros docentes</t>
  </si>
  <si>
    <t>Docentes das disciplinas envolvidas.</t>
  </si>
  <si>
    <t>1.200 €</t>
  </si>
  <si>
    <t>Envolvimento dos alunos na atividade e qualidade do relatório elaborado.</t>
  </si>
  <si>
    <t>Alunos do 8.º ano</t>
  </si>
  <si>
    <t>Visita de Estudo ao Quartel da Pontinha</t>
  </si>
  <si>
    <t>Docente Sofia Azevedo</t>
  </si>
  <si>
    <t>Alunos das turmas B, C e D do 9.º ano</t>
  </si>
  <si>
    <t>Comemoração do Dia da Poesia e do Dia do Teatro.</t>
  </si>
  <si>
    <t>Confiança, autocontrolo, autoconhecimento, criatividade, cidadania.</t>
  </si>
  <si>
    <t>Desenvolver, nos alunos, o gosto pelo ato de Ler; valorizar a criativade, o espírito crítico e o sentido estético.</t>
  </si>
  <si>
    <t>Professoras dos 2º e 3º ciclos</t>
  </si>
  <si>
    <t>Qualquer elemento da comunidade educativa</t>
  </si>
  <si>
    <t>Observação direta do empenho e envolvimento dos alunos nas atividades; rigor e qualidade dos trabalhos realizados</t>
  </si>
  <si>
    <t xml:space="preserve"> Departamento de Expressões; BE</t>
  </si>
  <si>
    <t>Escrita criativa sobre o tema "Liberdade" (comemoração do dia 25 de abril).</t>
  </si>
  <si>
    <t>Responsabilidade, cidadania, respeito, criatividade, participação ativa, perseverança, autoconhecimento, empatia.</t>
  </si>
  <si>
    <t xml:space="preserve"> Apresentar à comunidade educativa os trabalhos desenvolvidos pelos alunos;  conhecer a evolução histórica, cultural e política do nosso país, valorizando todas as conquistas conseguidas para um estado social diferente; desenvolver a competência da Expressão Escrita e Oral.</t>
  </si>
  <si>
    <t>Professoras de Português do 3º ciclo</t>
  </si>
  <si>
    <t>Ana Casinhas, Laura Silva, Manuela Gonçalves</t>
  </si>
  <si>
    <t>Observação direta do empenho e envolvimento dos alunos nas atividades, qualidade das produções realizadas</t>
  </si>
  <si>
    <t>Semana da Família “A minha família, o Meu Mundo”.</t>
  </si>
  <si>
    <t>maio</t>
  </si>
  <si>
    <t>Desenvolvimento de autonomia e responsabilidade; conciencialização cívica e social; competências comunicativas através do desenvolvimento da expressão oral;
competências cognitivas através da memorização e criatividade.</t>
  </si>
  <si>
    <t>Envolver as famílias na vida escolar, promovendo afetos, aprendizagens partilhadas e valorização da diversidade familiar.</t>
  </si>
  <si>
    <t>PTT</t>
  </si>
  <si>
    <t>Visita de Estudo ao Pavilhão do Conhecimento</t>
  </si>
  <si>
    <t>Pensamento crítico; curiosiodade científica e experimental.</t>
  </si>
  <si>
    <t>Desenvolver o espírito crítico e a curiosidade. Desenvolver competências cientificas e experimentais.</t>
  </si>
  <si>
    <t>Coordenadoras de Departamento e do 1º ano</t>
  </si>
  <si>
    <t>Semana da Família.</t>
  </si>
  <si>
    <t>Valorizar a diversidade cultural. Fortalecer vínculos afetivos.</t>
  </si>
  <si>
    <t xml:space="preserve">Fortalecer laços entre as famílias e a escola. Valorizar a diversidade, mostrando às crianças que todas as famílias são importantes e merecem ser respeitadas. </t>
  </si>
  <si>
    <t>Crianças da EPE e famílias.</t>
  </si>
  <si>
    <t>PES e todos os Departamentos</t>
  </si>
  <si>
    <t>Semana de Aulas ao Ar Livre.</t>
  </si>
  <si>
    <t>Responsabilidade; autocontrolo e controlo emocional; consciência ambiental.</t>
  </si>
  <si>
    <t>Promover o contacto com a natureza.
Utilizar os espaços exteriores da escola como meios de aprendizagem.</t>
  </si>
  <si>
    <t>Ana Lopes, Helga Vaz e Coordenadores de Estabelecimento</t>
  </si>
  <si>
    <t>Alunos de 1.º, 2º e 3.º ciclos.</t>
  </si>
  <si>
    <t>Semana PES e Eco-Escolas.</t>
  </si>
  <si>
    <t>Envolver a comunidade educativa em atividades e ações que contribuam para a consciencialização e promoção da qualidade da saúde e do ambiente.</t>
  </si>
  <si>
    <t>Ana Lopes e Helga Vaz</t>
  </si>
  <si>
    <t>Concurso “Quem Quer Ser Matemático”.</t>
  </si>
  <si>
    <t>Responsabilidade; autonomia, relacionamento interpessoal.</t>
  </si>
  <si>
    <t>Promover o convívio; Desenvolver o cálculo mental; Desenvolver o gosto pela Matemática.</t>
  </si>
  <si>
    <t>Coordenadoras  Departamento EPE e 1º ciclo</t>
  </si>
  <si>
    <t xml:space="preserve">Docentes EPE e 1º ciclo </t>
  </si>
  <si>
    <t>Alunos da EPE e 1º ciclo</t>
  </si>
  <si>
    <t>Biblioteca Escolar, HGP,  Clube do Património</t>
  </si>
  <si>
    <t>Comemoração das datas importantes (religiosas, culturais e políticas).</t>
  </si>
  <si>
    <t>Estimular atividades/ações/articulações decorrentes desta atividade no âmbito da Saúde, nomeadamente, a Saúde Mental. </t>
  </si>
  <si>
    <t>Docentes das disciplinas envolvidas e do Clube do Património</t>
  </si>
  <si>
    <t>Envolvimento dos alunos na atividade, qualidade do produto final.</t>
  </si>
  <si>
    <t>HGP /História/ Eco-Escolas</t>
  </si>
  <si>
    <t>Barcos, instrumentos náuticos e monumentos ligados à expansão.</t>
  </si>
  <si>
    <t>Aplicar os conhecimentos da disciplina; estimular a criatividade artística e estética e a curiosidade dos alunos; diversificar métodos e instrumentos de avaliação.</t>
  </si>
  <si>
    <t>Docentes de HGP e de História</t>
  </si>
  <si>
    <t>Alunos do 2.º e 3.º ciclos</t>
  </si>
  <si>
    <t>Comemoração do Dia da Europa: Maquetes de monumentos e trajes tradicionais de cada país.</t>
  </si>
  <si>
    <t>Aplicar conhecimentos da disciplina, estimular a criatividade artística e estética , desenvolver o controlo emocional , a responsabilidade e a perseverança.</t>
  </si>
  <si>
    <t>Docentes de Geografia do 7.º ano</t>
  </si>
  <si>
    <t>Observação direta do empenho e envolvimento dos alunos nas atividades.</t>
  </si>
  <si>
    <t>História/Cidadania e Desenvolvimento/Vestir a Camisola</t>
  </si>
  <si>
    <t>Dia do Pessoal do Apoio Educativo.</t>
  </si>
  <si>
    <t>Valorizar o papel do assistente operacional no funcionamento da Escola.</t>
  </si>
  <si>
    <t>Docentes do Departamento</t>
  </si>
  <si>
    <t>Envolvimento dos alunos na atividade e qualidade dos trabalhos realizados.</t>
  </si>
  <si>
    <t>Alunos do Agrupamento</t>
  </si>
  <si>
    <t>Visita de Estudo ao Palácio Nacional da Ajuda e ao Jardim Botânico.</t>
  </si>
  <si>
    <t>Responsabilidade; persistência: otimismo; atitude positiva; valorização do outro; auto controlo ; participação ativa; cidadania.</t>
  </si>
  <si>
    <t>Aplicar conhecimentos da disciplina; estimular a curiosidade e criatividade dos alunos; diversificar  métodos e instrumentos de avaliação.</t>
  </si>
  <si>
    <t>Docentes de HGP do 2.º Ciclo</t>
  </si>
  <si>
    <t>Docentes envolvidos na atividade</t>
  </si>
  <si>
    <t>Alunos de 6.º ano</t>
  </si>
  <si>
    <t>HGP, Clube do Património</t>
  </si>
  <si>
    <t>Personalidades no tempo dos Descobrimentos.</t>
  </si>
  <si>
    <t>Docentes de HGP e Clube do Património</t>
  </si>
  <si>
    <t>Clube do Património, História</t>
  </si>
  <si>
    <t>Palácio de Queluz e Parque da Serafina.</t>
  </si>
  <si>
    <t>Desenvolvimento pessoal e social, artístico e estético.</t>
  </si>
  <si>
    <t>Desenvolver a sensibilidade estética e artística. Conhecer um museu e as diferentes obras de arte. Promover  o convívio entre todos.</t>
  </si>
  <si>
    <t>Alexandra Neves</t>
  </si>
  <si>
    <t>Peça de teatro LEANDRO, REI DA HELÍRIA.</t>
  </si>
  <si>
    <t>Professoras de Português do 7º ano</t>
  </si>
  <si>
    <t>Diogo Pombo e Manuela Gonçalves</t>
  </si>
  <si>
    <t>Cidadania e Diretores de turma de 9º ano</t>
  </si>
  <si>
    <t>Viagem de finalistas de 9º ano.</t>
  </si>
  <si>
    <t>Desenvolver a capacidade de sociabilizar. Reforçar a prática desportiva. Desenvolver atividades promotoras da saúde mental.</t>
  </si>
  <si>
    <t>Promover a socialização entre alunos e professores. Consolidar laços de amizade e o espírito de equipa. Promover a prática de atividades físicas e lúdicas.</t>
  </si>
  <si>
    <t>Coord DTs de 9º ano</t>
  </si>
  <si>
    <t>DTs 9ºano e Monitores do espaço de visita</t>
  </si>
  <si>
    <t>a definir conforme o local a visitar</t>
  </si>
  <si>
    <t>Registo Fotográfico; Grelhas de opinião.</t>
  </si>
  <si>
    <t>CMS, SPO, PES, Ciências Naturais e Educação Física</t>
  </si>
  <si>
    <t>Yoga da Natureza.</t>
  </si>
  <si>
    <t>Promover o bem estar físico e mental. Fortalecer a liagação com a Natureza. Desenvolver hábitos saudáveis. Valorizar os espaços verdes.</t>
  </si>
  <si>
    <t>Helga Vaz; Ana Lopes, Sandra Nascimento, Telma Bernardo e Maria Magalhães</t>
  </si>
  <si>
    <t>CMS, professores de Ciências Naturais e Educação Física</t>
  </si>
  <si>
    <t>Alunos de 9.º não.</t>
  </si>
  <si>
    <t>Campeonato de Jogo do 24 (2.º ciclo) - última semana de aulas.</t>
  </si>
  <si>
    <t>Desenvolver e incentivar o gosto pela Matemática; Estimular o interesse para o estudo dos conteúdos matemáticos; Promover a vertente lúdica da Matemática; Estimular a participação dos alunos nas atividades da escola.</t>
  </si>
  <si>
    <t>Jardim Zoológico.</t>
  </si>
  <si>
    <t>Desenvolver o conhecimento sobre os animais  e as suas características.</t>
  </si>
  <si>
    <t>Conhecer as diferentes espécies de animais, suas características e alimentação. Sensibilizar para o respeito pelos animais e pela conservação das espécies.</t>
  </si>
  <si>
    <t>Festa Final de Ano.</t>
  </si>
  <si>
    <t>Capacidade de representar, autoconfiança e auto-estima.</t>
  </si>
  <si>
    <t>Todas as Docentes</t>
  </si>
  <si>
    <t>Noite de Finalistas.</t>
  </si>
  <si>
    <t>Oportunidade educativa e de crescimento pessoal. Autonomia e responsabilidade.</t>
  </si>
  <si>
    <t>Valorização dos finalistas como protagonistas da noite. Criar memórias especiais que marquem a transição para uma nova fase.</t>
  </si>
  <si>
    <t>Graça Sousa Barriga</t>
  </si>
  <si>
    <t>As docentes que participem nesta atividade.</t>
  </si>
  <si>
    <t>Fotografias e vídeos.</t>
  </si>
  <si>
    <t>Crianças Finalistas.</t>
  </si>
  <si>
    <t>Feira do ambiente e sustentabilidade.</t>
  </si>
  <si>
    <t>Professores 3º  e 4º anos</t>
  </si>
  <si>
    <t>Alunos dos 3ºe 4º anos</t>
  </si>
  <si>
    <t>Visita à Kidzania.</t>
  </si>
  <si>
    <t xml:space="preserve">Desenvolvimento de autonomia e responsabilidade; conciencialização cívica e social; trabalho de equipa e cooperação; literacia financeira; conhecimento das profissões; comunicação; expressão; criatividade e imaginação. </t>
  </si>
  <si>
    <t>Promover vivências simultaneamente divertidas e pedagógicas, onde os conteúdos acompanham o programa escolar e procuram ensinar às crianças valores e regras da cidadania, ajudando-os a viver de forma saudável em sociedade.</t>
  </si>
  <si>
    <t>Coordenadoras Departamento e do 3.º ano</t>
  </si>
  <si>
    <t>Alunos 3.º ano</t>
  </si>
  <si>
    <t>Quinta da Regaleira.</t>
  </si>
  <si>
    <t>Competências cognitivas e de literacia cultural desenvolvidas pela observação e análise crítica, aprendendo a interpretar artefactos históricos através do incentivo ao questionamento; competências culturais e estéticas, através da valorização do património e do desenvolvimento do respeito pelo património histórico, artístico e científico.</t>
  </si>
  <si>
    <t>Tem como objetivo conhecer o património histórico, artistico e natural do local, despertando o interesse pela cultura e promovendo a aprendizagem prática e interdisciplinar.</t>
  </si>
  <si>
    <t>Coordenadoras Departamento e  do 4.º ano</t>
  </si>
  <si>
    <t>Grupo de 4. ano</t>
  </si>
  <si>
    <t>AEC; Dep. Línguas; Biblioteca Escolar</t>
  </si>
  <si>
    <t>Festa de Finalistas/Noite Branca.</t>
  </si>
  <si>
    <t>Relacionamento interpessoal, autonomia; responsabilidade; desenvolvimento pessoal.</t>
  </si>
  <si>
    <t>Promover o convívio e o bem estar entre os elementos da comunidade.</t>
  </si>
  <si>
    <t xml:space="preserve">Docentes 4º ano </t>
  </si>
  <si>
    <t>Alunos de 4º ano</t>
  </si>
  <si>
    <t>AEC</t>
  </si>
  <si>
    <t>Encerramento do ano letivo. Apresentação aos pais e EE do trabalho realizado ao longo do ano.</t>
  </si>
  <si>
    <t>Desenvolvimento pessoal e Autonomia, Responsabilidade, Relacionamento interpessoal.</t>
  </si>
  <si>
    <t>Promover o convívio e o bem estar entre os membros da comunidade.</t>
  </si>
  <si>
    <t>PTT 1º Ciclo e Técnicos AEC</t>
  </si>
  <si>
    <t>Registo Fotográfico; Grelhas de opinião; Relatórios/ Atas</t>
  </si>
  <si>
    <t>1º ciclo e AEC</t>
  </si>
  <si>
    <t>Torneio de futebol.</t>
  </si>
  <si>
    <t>Autonomia, responsabilidade, sociabilidade.</t>
  </si>
  <si>
    <t>Promover boas práticas desportivas.</t>
  </si>
  <si>
    <t>Coordenadora Departamento 1º CEB</t>
  </si>
  <si>
    <t>Daniel Fernandes e André Oliveira</t>
  </si>
  <si>
    <t>Grelhas</t>
  </si>
  <si>
    <t>Alunos de 3º e 4º anos</t>
  </si>
  <si>
    <t>Visita e exposição na Feira AgroAruil.</t>
  </si>
  <si>
    <t>Responsabilidade, participação ativa, consciência alimentar.</t>
  </si>
  <si>
    <t>Conhecer atividades agrícolas regionais.</t>
  </si>
  <si>
    <t>Coordenadoras Departamento e  de Estabelecimento</t>
  </si>
  <si>
    <t>Grelhas de opinião</t>
  </si>
  <si>
    <t>1º ciclo e 2º ciclos</t>
  </si>
  <si>
    <t>Encontro entre alunos do 4º e do 5º anos.</t>
  </si>
  <si>
    <t>Desenvolvimento pessoal e social.</t>
  </si>
  <si>
    <t>Conhecer o quotidiano do 2º ciclo.</t>
  </si>
  <si>
    <t>Coordenadoras Departamento e do 4º ano</t>
  </si>
  <si>
    <t>PTT 4º ano e DT de 5º ano</t>
  </si>
  <si>
    <t>Alunos do 4º e 5º anos</t>
  </si>
  <si>
    <t>Cidadania e Desenvolvimento   Dep Expressões (grupo 600) /   diretores de turma de 9º ano / alunos do 9º ano / conselhos de turma do 9º ano.</t>
  </si>
  <si>
    <t xml:space="preserve"> Festa e Baile de Finalistas. Parceria Horizontal.</t>
  </si>
  <si>
    <t>Desenvolver a responsabilidade e perseverança na realização e manutenção dos trabalhos expostos. Desenvolvimento pessoal; pensamento criativo, autonomia, responsabilidade; sensibilidade estética e artística; cooperação. Promover a socialização entre alunos e professores. Consolidar laços de amizade e o espírito de equipa.</t>
  </si>
  <si>
    <t xml:space="preserve">Organização e desenvolvimento de um evento para os finalistas pelos alunos do 9º ano. Sentido de responsabilização e delegação de competências. Valorização estética dos espaços/recintos escolares; Despertar na comunidade escolar a perceção, sensibilidade estética e criatividade na produção de objetos (bi ou tridimensionais) plásticos; Sensibilizar a comunidade escolar para as questões ambientais promovendo a reutilização e reciclagem de materiais; controlo emocional e comportamental associados às diferentes temáticas. </t>
  </si>
  <si>
    <t>Comissão de finalistas</t>
  </si>
  <si>
    <t xml:space="preserve">Empenho e produto final. </t>
  </si>
  <si>
    <t>PES</t>
  </si>
  <si>
    <t>Ação de Formação de 1.ºs Socorros.</t>
  </si>
  <si>
    <t>Desenvolver o controlo emocional e de responsabilidade.</t>
  </si>
  <si>
    <t>Adquirir conhecimentos capacidades e competências que permitam prestar a 1,º assistência em situações de emergência.</t>
  </si>
  <si>
    <t>Michelle Ferreira Rita Candeias</t>
  </si>
  <si>
    <t>Comunidade escolar.</t>
  </si>
  <si>
    <t>Encarregados de Educação, Docentes, Assistentes Operacionais, Discentes de todas as escolas do Agrupamento.</t>
  </si>
  <si>
    <t>Festival da Canção.</t>
  </si>
  <si>
    <t xml:space="preserve"> Interpretar peças musicais em conjunto; Mobilizar a comunidade escolar e promover o gosto pela música.</t>
  </si>
  <si>
    <t>Todos os professores do grupo 250</t>
  </si>
  <si>
    <t>Seleção através de audições, observação direta</t>
  </si>
  <si>
    <t>Alunos/turmas selecionadas pelos professores de Ed. Musical.</t>
  </si>
  <si>
    <t>Todos os Departamentos</t>
  </si>
  <si>
    <t>Todos os Departamentos /Grupos/Clubes/Projetos.</t>
  </si>
  <si>
    <t>ExpoEscultor.</t>
  </si>
  <si>
    <t>Desenvolver a responsabilidade, perseverança, sentido de pertença à sua escola.</t>
  </si>
  <si>
    <t>Apresentar à Comunidade Educativa os trabalhos desenvolvidos ao longo do Ano; Promover a vinda das famílias à escola; Comemorar o Final do Ano Letivo.</t>
  </si>
  <si>
    <t>Todos os docentes</t>
  </si>
  <si>
    <t>Toda a Comunidade Educativa.</t>
  </si>
  <si>
    <t>PES, SPO, CN</t>
  </si>
  <si>
    <t>Apoio aos Projetos articulados com a Cidadania e Desenvolvimento, em diferentes momentos ao longo do ano, promovendo a  educação para os afetos, partilha e para a Saúde</t>
  </si>
  <si>
    <t>Utilizar as fases do processo de tomada de decisão; definir objetivos e gerir emoções e valores associados; ser capaz de aceitar e integrar as mudanças físicas e emocionais associadas ao crescimento; desenvolver valores de respeito tolerância e partilha.</t>
  </si>
  <si>
    <t>Coord PES, Coord CD, SPO</t>
  </si>
  <si>
    <t>Professores de CN, Coord. Cidadania, PES.</t>
  </si>
  <si>
    <t>Fotografias e relatórios</t>
  </si>
  <si>
    <t>Alunos 3ºciclo.</t>
  </si>
  <si>
    <t>Prog.Eco-Escolas, PES</t>
  </si>
  <si>
    <t>Apoio aos Projetos articulados com a Cidadania e Desenvolvimento em diferentes momentos ao longo do ano.</t>
  </si>
  <si>
    <t>Desenvolver o autoconhecimento na sua dimensão emocional ; desenvolver valores de respeito, tolerância e partilha.</t>
  </si>
  <si>
    <t>Equipa PES Equipa EcoEscolas Coord Cidadania</t>
  </si>
  <si>
    <t>Equipa PES Equipa Eco-Escolas Coord Cidadania.</t>
  </si>
  <si>
    <t>Relatório de Coordenação</t>
  </si>
  <si>
    <t>Alunos de 2º e 3º ciclo.</t>
  </si>
  <si>
    <t>Dep. CSH; BECRE; Clube de Leitura; Rádio Escultor</t>
  </si>
  <si>
    <t>Culturas do "Mundo" para a "Escultor"</t>
  </si>
  <si>
    <t>Participação ativa; sentido crítico; conhecimento histórico; consciência cívica; capacidade de comunicação; respeito pela diversidade cultural; capacidade de integração</t>
  </si>
  <si>
    <t>Promover a troca de experiências culturais pessoais; Desenvolver uma compreensão mais profunda de uma cultura diferente; Explorar culturas através dos "sabores"; "vestuários"; "histórias e lendas"; "geografias (espaço)"; "línguas e dialetos"</t>
  </si>
  <si>
    <t>Coord. de Cidadania e Desenvolvimento, Prof.ª Bibliotecário, professores de CD</t>
  </si>
  <si>
    <t>Prof. de Cidadania e Desenvolvimento, História e Português</t>
  </si>
  <si>
    <t>Alunos de 3.º ciclo.</t>
  </si>
  <si>
    <t>Concurso das tabuadas (intraturmas) [treino durante o 1.º semestre e concurso a ocorrer em março].</t>
  </si>
  <si>
    <t>Valorização da matemática; espírito crítico; perseverança; colaboração; autoconfiança; iniciativa; autonomia; auto-regulação.</t>
  </si>
  <si>
    <t>Direção, USP ACES Sintra.</t>
  </si>
  <si>
    <t>Entrega Cheque dentista e promoção da saúde oral.</t>
  </si>
  <si>
    <t>Aval/Orient/Acomp</t>
  </si>
  <si>
    <t>Responsabilidade pessoal e coletiva; autocontrolo e controlo emocional; participação ativa; sentido crítico; valorização do outro/comunidade, capacidade de comunicação interpessoal assertiva; consciência cívica e proatividade no que respeita às questões relacionadas com a saúde individual e comunitária relativamente a esta temática.</t>
  </si>
  <si>
    <t>Assegurar todos os procedimentos de informação e entrega dos Cheques dentista atribuídos aos alunos do Agrupamento 25-26. Entrega a todos os PTTs e DTs do cheque dentista, acompanhado de informação relevante. Promoção da Saúde Oral. Implementar, se possível, sessões teórico práticas sobre saúde oral em níveis de ensino a definir, em articulação com parceiros externos da área da saúde. Dar continuidade à implementação dos Bochechos de flúor nos níveis de ensino acordados. Apoiar, quando solicitado, atividades/projetos no âmbito da promoção da saúde oral.</t>
  </si>
  <si>
    <t>Coord PES, USP ACES Sintra, Direção</t>
  </si>
  <si>
    <t>Coord PES, USP ACES Sintra, SubDiretora Bernardina Ferrinho</t>
  </si>
  <si>
    <t>Relatório de Coordenação.</t>
  </si>
  <si>
    <t>Comunidade Discente (Alunos abrangidos pela emissão Cheque-Dentista).</t>
  </si>
  <si>
    <t>História e Geografia de Portugal e Clube do Património</t>
  </si>
  <si>
    <t>Quem quer ser historiador?</t>
  </si>
  <si>
    <t>Trabalho em equipa, resolução de problemas, responsabilidade, criatividade e espírito crítico.</t>
  </si>
  <si>
    <t>Docentes das disciplinas</t>
  </si>
  <si>
    <t>Teresa Sampaio, Gorete Cacho, Ana Paula Peixoto</t>
  </si>
  <si>
    <t>Envolvimento dos alunos na atividade e resultados obtidos</t>
  </si>
  <si>
    <t>Alunos do 2º ciclo</t>
  </si>
  <si>
    <t>Diferentes agentes educativos</t>
  </si>
  <si>
    <t>Avaliação, Apoio e Aconselhamento Psicológico.</t>
  </si>
  <si>
    <t>Envolvimento na aprendizagem, comunicação, resiliência, autocontrolo, autorregulação, responsabilidade, perseverança, autoeficácia, autoconfiança, autoestima, resolução de problemas, identificação e gestão de emoções.</t>
  </si>
  <si>
    <t>Proceder à avaliação global de situações relacionadas com problemas de desenvolvimento, dificuldades de aprendizagem, problemas comportamentais e relacionais; Definir e implementar estratégias  de intervenção ajustadas às necessidades, caraterísticas e problemáticas dos alunos; Colaborar com educadores/docentes na identificação e análise das causas de insucesso escolar, prestando aconselhamento em função da situação; Facultar apoio e aconselhamento psicológico a pais/EE e alunos que apresentem dificuldades em algumas áreas do seu funcionamento pessoal e relacional; Encaminhar os alunos para outros serviços/especialidades, quando necessário.</t>
  </si>
  <si>
    <t>Psicóloga Sandra Nascimento</t>
  </si>
  <si>
    <t>Relatório Anual de Atividades.</t>
  </si>
  <si>
    <t xml:space="preserve"> Alunos de todos os anos de escolaridade.</t>
  </si>
  <si>
    <t>Avaliação das Competências Pré-Escolares.</t>
  </si>
  <si>
    <t>Competencias inter e intrapessoais, perseverança,  comunicação, autoeficácia, autoconfiança e autonomia.</t>
  </si>
  <si>
    <t>Determinar o grau de desenvolvimento das aptidões básicas envolvidas na aprendizagem formal, assim como sinalizar às áreas fragilizadas que podem necessitar de intervenção precoce.</t>
  </si>
  <si>
    <t>Psicóloga Paula Mouta</t>
  </si>
  <si>
    <t>Psicóloga Paula Mouta/ Educadores de Infância</t>
  </si>
  <si>
    <t>Alunos a frequentar o último ano de EPE.</t>
  </si>
  <si>
    <t>Programa de Desenvolvimento Vocacional.</t>
  </si>
  <si>
    <t>Desenvolvimento pessoal e autonomia, relacionamento interpessoal, pensamento crítico, resolução de problemas, tomada de decisão.</t>
  </si>
  <si>
    <t>Apoiar os alunos no processo de desenvolvimento da sua identidade e autoconhecimento; Fomentar a autonimia na pesquisa de informação; Informar sobre a estrutura do ensino secundário e ofertas educativas formativas; Promover competências de planeamento e tomada de decisão vocacional, facilitando o compromisso com objetivos pessoais e vocacionais; Envolver EE/pais no processo de orientação vocaiconal do seus educandos; Apoio no processo de matrícula para o ensino secundário.</t>
  </si>
  <si>
    <t xml:space="preserve"> SPO</t>
  </si>
  <si>
    <t>Psicólogas Sandra Nascimento e Paula Mouta; Diretores de Turma do 9.º ano</t>
  </si>
  <si>
    <t>Alunos do 9.º ano.</t>
  </si>
  <si>
    <t>Visita de Estudo à Mostra Formativa do Concelho de Sintra.</t>
  </si>
  <si>
    <t>Auto e hetero-conhecimento, responsabilidade, autocontrolo, pensamento critico, participação ativa, tomada de decisão.</t>
  </si>
  <si>
    <t xml:space="preserve">Promover nos alunos a oportunidade de contactarem com ofertas formativas/profissionais diversificadas, disponiveis nas escolas do Concelho de Sintra; Potenciar o envolvimento dos alunos na exploração vocacional de que necessitam para a tomada de decisão. </t>
  </si>
  <si>
    <t>Visita de Estudo à Escola Secundária Leal da Câmara.</t>
  </si>
  <si>
    <t>Proporcionar aos alunosa oportunidade contactarem com a escola secundária da área abrangência do Agrupamento, sua estrutura de funcionamento e oferta formativa para o ano letivo 2026/2027.</t>
  </si>
  <si>
    <t>Participação na Equipa Multidisciplinar de Apoio à Educação Inclusiva (EMAEI).</t>
  </si>
  <si>
    <t>Trabalho em equipa, pensamento crítico, resolução de problemas, participação ativa.</t>
  </si>
  <si>
    <t>Participar nas reuniões de trabalho da EMAEI como membro permanente, colaborando no processo de monitorização e identificação da necessidade de  medidas de suporte à aprendizagem e à inclusão ao abrigo do Decreto-Lei n.º 54/2018; Prestar aconselhamento aos docentes na implementação de práticas pedagógicas inclusivas.</t>
  </si>
  <si>
    <t>EMAEI</t>
  </si>
  <si>
    <t>Psicóloga Sandra Nascimento/ EMAEI/ Educadores/PTT/DT/Docentes Educação Especial</t>
  </si>
  <si>
    <t>Alunos de todos os anos de escolaridade.</t>
  </si>
  <si>
    <t>Coordenação do Projeto Empreendedorismo da Júnior Achievement Portugal.</t>
  </si>
  <si>
    <t>Responsabilidade, cidadania, participação ativa, perseverança, autoconhecimento, trabalho em equipa, resolução de problemas.</t>
  </si>
  <si>
    <t xml:space="preserve">Proporcionar aos alunos uma experiência que os prepare para crescerem numa economia global; Promover nos alunos o espirito empreendedor, a responsabilidade e a iniciativa. </t>
  </si>
  <si>
    <t>Voluntários da JAP e Diretores de Turma</t>
  </si>
  <si>
    <t>Alunos do  1.º, 2.º e 3.º Ciclos.</t>
  </si>
  <si>
    <t>Consultoria.</t>
  </si>
  <si>
    <t>Trabalho em equipa, envolvimento positivo, resolução de problemas.</t>
  </si>
  <si>
    <t>Articular com os órgãos de gestão da escola, docentes, assistentes operacionais e outros intervenientes e serviços especializados, de modo a prevenir ou intervir na resolução de problemas dos alunos, em contexto escolar e/ou familiar; Participação no Conselho Pedagógico enquanto coordenadora do SPO; Participação, sempre que necessários, nos Conselhos de Turma de alunos observados pelo SPO. Articular com os órgãos de gestão da escola, docentes, assistentes operacionais e outros intervenientes e serviços especializados, de modo a prevenir ou intervir na resolução de problemas dos alunos, em contexto escolar e/ou familiar; Participação no Conselho Pedagógico enquanto coordenadora do SPO; Participação, sempre que necessários, nos Conselhos de Turma de alunos observados pelo SPO.</t>
  </si>
  <si>
    <t>Psicólogas Sandra Nascimento e Paula Mouta</t>
  </si>
  <si>
    <t>Comunidade Educativa.</t>
  </si>
  <si>
    <t>EMRC/Clube do Património</t>
  </si>
  <si>
    <t>Comemoração das datas mais significativas da História e Cultura portuguesas.</t>
  </si>
  <si>
    <t>Receção, avaliação de propostas e apoio, quando solicitado, na preparação/dinamização de atividades, em parceria, sobre temáticas de saúde, ambiente e cidadania e/ou disponibilizando recursos educativos neste âmbito.</t>
  </si>
  <si>
    <t>Alunos do 1º, 2º e 3º ciclos</t>
  </si>
  <si>
    <t>Desp. Escolar</t>
  </si>
  <si>
    <t>Formação de árbitros de Voleibol .</t>
  </si>
  <si>
    <t>Controlo emocional e perseverança e ética desportiva.</t>
  </si>
  <si>
    <t>Aplicar a técnica de ajuizamento nas várias modalidades que constituem o Atletismo; Aplicar e consolidar as matérias trabalhadas, a cooperação, espírito de equipa responsabilidade; e promover novas vivências desportivas.</t>
  </si>
  <si>
    <t>Marta Sebastião</t>
  </si>
  <si>
    <t>Oralmente em contexto de treino e avaliação formativa.</t>
  </si>
  <si>
    <t>Alunos do grupo equipa</t>
  </si>
  <si>
    <t>Formação de árbitros de Boccia.</t>
  </si>
  <si>
    <t>Aplicar a técnica de arbitragem; Aplicar e consolidar as matérias trabalhadas, a cooperação, espírito de equipa responsabilidade; e promover novas vivências desportivas.</t>
  </si>
  <si>
    <t>Formação de árbitros de Futsal.</t>
  </si>
  <si>
    <t>Aplicar a técnica de arbitragem; Aplicar e consolidar as matérias trabalhadas, a cooperação, espírito de equipa responsabilidade; e Promover novas vivências desportivas.</t>
  </si>
  <si>
    <t>Bruno Nunes</t>
  </si>
  <si>
    <t>Formação de juízes de Natação.</t>
  </si>
  <si>
    <t>Aplicar a técnica de arbitragem; Aplicar e consolidar as matérias trabalhadas, a cooperação, espírito de equipa responsabilidade, controlo emocional e perseverança e ética desportiva; e Promover novas vivências desportivas.</t>
  </si>
  <si>
    <t>Rita Candeias e Solange Pereira</t>
  </si>
  <si>
    <t xml:space="preserve"> Rita Candeias e Solange Pereira</t>
  </si>
  <si>
    <t xml:space="preserve">Oralmente em contexto de treino </t>
  </si>
  <si>
    <t>Formação de árbitros de Basquetebol.</t>
  </si>
  <si>
    <t>Daniel Serra</t>
  </si>
  <si>
    <t>Formação de árbitros de Ténis de Mesa.</t>
  </si>
  <si>
    <t xml:space="preserve">Promover estilos de vida saudáveis que contribuem para a formação equilibrada dos alunos; Alargar a prática desportiva; - Contribuir para a criação de uma cultura desportiva na escola; Desenvolver conhecimentos sobre a ética desportiva, revelando um espírito de "Fair-Play", aceitando a vitória e a derrota como factos normais decorrentes da prática desportiva; Respeito pelas normas do espírito desportivo como consciencialização e à responsabilidade. </t>
  </si>
  <si>
    <t xml:space="preserve">Eduardo Silva  </t>
  </si>
  <si>
    <t>Desporto Escolar- Grupo equipa de Basquetebol     (iniciados masculinos).</t>
  </si>
  <si>
    <t>Espírito de responsabilidade, controlo emocional e de perseverança. Aspetos técnico-táticos.</t>
  </si>
  <si>
    <t>Manuel Siva</t>
  </si>
  <si>
    <t>Manuel Silva</t>
  </si>
  <si>
    <t>Oralmente em contexto de treino</t>
  </si>
  <si>
    <t>Alunos inscritos e selecionados</t>
  </si>
  <si>
    <t>Desporto Escolar - Grupo equipa de Ténis de Mesa (vários mistos).</t>
  </si>
  <si>
    <t>Promover estilos de vida saudáveis que contribuem para a formação equilibrada dos alunos; Alargar a prática desportiva; - Contribuir para a criação de uma cultura desportiva na escola; Desenvolver conhecimentos sobre a ética desportiva, revelando um espírito de "Fair-Play", aceitando a vitória e a derrota como factos normais decorrentes da prática desportiva; Respeito pelas normas do espírito desportivo como consciencialização à responsabilidade , ao controlo emocional e à perseverança.</t>
  </si>
  <si>
    <t>Miguel Dias</t>
  </si>
  <si>
    <t>Desporto Escolar- Grupo equipa de Boccia (infantis B masculinos).</t>
  </si>
  <si>
    <t>Promover estilos de vida saudáveis que contribuem para a formação equilibrada dos alunos; Alargar a prática desportiva; - Contribuir para a criação de uma cultura desportiva na escola; Desenvolver conhecimentos sobre a ética desportiva, revelando um espírito de "Fair-Play", aceitando a vitória e a derrota como factos normais decorrentes da prática desportiva; Respeito pelas normas do espírito desportivo como consciencialização à responsabilidade, ao controlo emocional e à perseverança.</t>
  </si>
  <si>
    <t xml:space="preserve"> Desporto Escolar- Grupo equipa de Basquetebol (Infantis B masculinos).</t>
  </si>
  <si>
    <t>Espírito de responsabilidade, controlo emocional e de perseverança. Aspetos técnicos.</t>
  </si>
  <si>
    <t xml:space="preserve"> Desporto Escolar- Grupo equipa de Futsal  (Infantis B masculinos).</t>
  </si>
  <si>
    <t>Desporto Escolar- Grupo equipa de Voleibol (Infantis B femininos).</t>
  </si>
  <si>
    <t>Desporto Escolar- Grupo equipa de Natação (vários mistos).</t>
  </si>
  <si>
    <t xml:space="preserve"> Rita  Candeias e Solange Pereira </t>
  </si>
  <si>
    <t>Desporto Escolar- Grupo de DE Escola Ativa (vários mistos).</t>
  </si>
  <si>
    <t>Michelle Ferreira e Daniel Silva</t>
  </si>
  <si>
    <t>Grupo 510
Grupo 520
Grupo 620</t>
  </si>
  <si>
    <r>
      <rPr>
        <sz val="10"/>
        <color rgb="FF000000"/>
        <rFont val="Trebuchet MS"/>
      </rPr>
      <t xml:space="preserve">
Semana da Ciência
(23 a 27 de março)
</t>
    </r>
    <r>
      <rPr>
        <i/>
        <sz val="10"/>
        <color rgb="FF000000"/>
        <rFont val="Trebuchet MS"/>
      </rPr>
      <t>Saúde em movimento</t>
    </r>
  </si>
  <si>
    <t>Competências de trabalho colaborativo e de planeamento/recolha/tratamento e análise de resultados decorrentes da prática da atividade física.</t>
  </si>
  <si>
    <t xml:space="preserve">Relacionar a importância da prática da atividade física num espaço natural local, como o Parque Urbano Rinchoa-Fitares;
Articular conhecimentos relativos ao cálculo da rapidez média com a determinação da frequência cardíaca e medição da tensão arterial em repouso/em atividade;
Relacionar as temáticas do Sistema Cardiorrespiratório com Forças/Movimentos </t>
  </si>
  <si>
    <t>Maria Magalhães
Isabel Madeira
Nuno Soares
Ana Lopes (PES)</t>
  </si>
  <si>
    <t>Professores de CN, FQ e EF de 9º ano</t>
  </si>
  <si>
    <t>Alunos 9º ano</t>
  </si>
  <si>
    <t xml:space="preserve">Olimpíadas Nacionais da Biologia Júnior.
</t>
  </si>
  <si>
    <t>Saber científico, técnico e tecnológico.
 Pensamento crítico. Consciência ambiental. 
Raciocínio e resolução de problemas.
Responsabilidade.</t>
  </si>
  <si>
    <t>Estimular o interesse dos estudantes pela disciplina de Biologia em particular, fomentando o interesse pelo ensino prático, laboratorial, desta disciplina. Estimular o interesse dos alunos pela Biologia e pela participação nas Olimpíadas Sénior; caso seja essa a sua opção para o 10º ano. Relacionar a Biologia com a realidade económica e social (ecologia, biotecnologia, conservação, etc.) promovendo uma melhor cidadania. Promover intercâmbio de ideias e de experiências entre os estudantes. Estimular o gosto e o prazer pelo ensino e pela aprendizagem da Biologia ao nível do 3º ciclo e para os níveis superiores.</t>
  </si>
  <si>
    <t xml:space="preserve">
Isabel Madeira
Maria Magalhães
Nuno Soares
Ana Lopes</t>
  </si>
  <si>
    <t>Professoras de CN do 9º ano</t>
  </si>
  <si>
    <t>Relatório</t>
  </si>
  <si>
    <t>"Devagar se vai ao longe" - Programa de Competências Socioemocionais.</t>
  </si>
  <si>
    <t>Autoconsciência, consciência social, empatia, regulação emocional (autocontrolo), relacionamento interpessoal, comunicação entre pares (assertividade), gestão de conflitos, resolução de problemas e tomada de decisão responsável em situações sociais.</t>
  </si>
  <si>
    <t>Este programa universal articula com o projeto "Trocamos a Zanga pelo Abraço" e tem como objetivos a melhoria das competências socioemocionais e do desempenho académico, assim como a prevenção ou redução de problemas de comportamento e emocionais dos alunos.</t>
  </si>
  <si>
    <t>Psicóloga Paula Mouta/PTT</t>
  </si>
  <si>
    <t>Alunos do  1.º Ciclo.</t>
  </si>
  <si>
    <t>Capacitação Socioemocional a pessoal docente e não docente.</t>
  </si>
  <si>
    <t>Adaptabilidade, autoregulação, pensamento critico e criativo, resiliência, resolução de problemas.</t>
  </si>
  <si>
    <t>Promover o autocuidado e dotar o pessoal docente e não docente de ferramentas e técnicas para usarem na sala de aula/recreio.</t>
  </si>
  <si>
    <t>Docentes do 1.º/2.º e 3.º Ciclos e Assistentes Operacionais.</t>
  </si>
  <si>
    <t>Jogo da Energia.</t>
  </si>
  <si>
    <t xml:space="preserve">Promover a literacia energética. Sensibilizar para a Sustentabilidade. Desenvolver consciência ambiental. Icentivar atitudes de eficiência energética. Identificar tipos de energias. </t>
  </si>
  <si>
    <t>Helga Vaz   Diogo Pombo e Dulce Costa</t>
  </si>
  <si>
    <t>Brigadas Verdes.</t>
  </si>
  <si>
    <t>Conhecimento ambiental e científico, desenvolvimento pessoal, e social, responsabilidade, autonomia; espirito crítico e criativo.</t>
  </si>
  <si>
    <t>Recolher tampas de plástico, escovas de dentes, rolhas de cortiça, óleo alimentar, roupa; Incentivar a comunidade escolar para a utilização dos reservatórios de recolha seletiva dos resíduos.</t>
  </si>
  <si>
    <t>Coordenadoras de Estabelecimento</t>
  </si>
  <si>
    <t>Alunos de 1.º ciclo</t>
  </si>
  <si>
    <t>TZPA</t>
  </si>
  <si>
    <t xml:space="preserve"> 1º ciclo</t>
  </si>
  <si>
    <t xml:space="preserve">TZPA - Dinamização de recreios e refeitórios; Assembleias de turma e de escola; debate, análise e propostas de atividades a desenvolver e de ocorrências nos recreios e refeitórios. eleição dos alunos do mês (refeitório/dinamizadores de recreio) análise do conhecimento de si e do outro, roda de conversas sobre felicidade, amor, empatia e outros;  Construção de jogos tradicionais e de mesa
Criação de espaços para desenhos;
Oficina de histórias (leitura e conto); 
Visualização e análise de fragmentos de filmes; 
Partilha/mostra de talentos; 
Criação do painel das emoções; 
Promoção de ações sociais, solidárias e voluntárias; 
Brincadeira livre Jogos coletivos e individuais.
    </t>
  </si>
  <si>
    <t>Desenvolvimento pessoal; Autonomia, Responsabilidade, Persistência; Controlo emocional; Relacionamento interpessoal; Bem -estar, saúde e ambiente.</t>
  </si>
  <si>
    <t>Desenvolver a autonomia nos alunos; Diminuir os conflitos nos recreios; Diminuir os acidentes escolares; Promover um clima de harmonia entre os alunos; Promover práticas éticas e saudáveis nos recreios e refeitórios.</t>
  </si>
  <si>
    <t>Professores EPE e   1º ciclo</t>
  </si>
  <si>
    <t>Alunos da EPE e do 1º ciclo.</t>
  </si>
  <si>
    <t>Prolongamento de horário. Criação de espaços para desenhos; oficina de histórias; visualização de filmes; brincadeira livre; jogos tradicionais; clube de leitura.</t>
  </si>
  <si>
    <t>Fomentar formas saudáveis de ocupação dos tempos livres.</t>
  </si>
  <si>
    <t>Coordenadoras Estabelecimento e Coordenadora de Departamento</t>
  </si>
  <si>
    <t>Professores 1º ciclo Coordenadores de Estabelecimento, Coordenadora Departamento, Adjunta da Diretora</t>
  </si>
  <si>
    <t>Eco-Escolas/CMS/Cidadania</t>
  </si>
  <si>
    <t>Saúde na Mesa.</t>
  </si>
  <si>
    <t>Desenvolvimento pessoal e Autonomia, Responsabilidade, Relacionamento interpessoal; Bem -estar, saúde e ambiente; Consciência e domínio do corpo.</t>
  </si>
  <si>
    <t>Fomentar a aquisição de hábitos e comportamentos de estilos de vida saudáveis que se mantenham na idade adulta, contribuindo para a prevenção das doenças crónicas não transmissíveis; Contribuir para a escolha e seleção de alimentos saudáveis e nutritivos, valorizando a diversidade dos produtos locais e reduzindo o desperdício;. Recuperar as tradições alimentares de cariz mediterrânico; Sensibilizar para o direito à alimentação adequada e saudável em todas as fases do ciclo de vida; Potenciar a autonomia individual na alimentação, o respeito e a valorização das especificidades culturais.</t>
  </si>
  <si>
    <t>PTT 1º ciclo</t>
  </si>
  <si>
    <t>AEC/CMS</t>
  </si>
  <si>
    <t>Mostra de Teatro do Concelho de Sintra.</t>
  </si>
  <si>
    <t>Desenvolvimento pessoal e Autonomia, autocontrole Responsabilidade, Relacionamento interpessoal; Bem -estar, saúde e ambiente.</t>
  </si>
  <si>
    <t>Promover o gosto pelas artes                                 Desenvolver aprendizagens articulando diversos saberes.</t>
  </si>
  <si>
    <t>PTT do 1º ciclo e Professores AEC-ALE</t>
  </si>
  <si>
    <t>Registo Fotográfico e vídeo Grelhas de opinião; Relatórios/ Atas</t>
  </si>
  <si>
    <t>Clubes</t>
  </si>
  <si>
    <t>Câmara Municipal de Sintra, Conservatório Sons e Compassos, Agrupamento de Escolas Escultor Francisco dos Santos</t>
  </si>
  <si>
    <t>Orquestra Escolar.</t>
  </si>
  <si>
    <t>Desenvolver o controlo emocional, motricidade, responsabilidade auto-controlo e perseverança.</t>
  </si>
  <si>
    <t xml:space="preserve">Interpretar peças musicais em conjunto; Mobilizar a comunidade escolar; Promover o gosto pela música. </t>
  </si>
  <si>
    <t>Coordenador da Orquestra escolar (Carlos Mendes)</t>
  </si>
  <si>
    <t>Professor coordenador, Câmara Municipal de Sintra</t>
  </si>
  <si>
    <t>Realizada pela Câmara Municipal de Sintra em reunião com os vários coordenadores das escolas onde está implementado o projeto.</t>
  </si>
  <si>
    <t>Todos os alunos inscritos e que cumpram os critérios pré estabelecidos.</t>
  </si>
  <si>
    <t>"Semana do Português" / Olimpíadas do Português (2º ciclo - atividade  promovida por Editora)</t>
  </si>
  <si>
    <t>Divulgar os trabalhos desenvolvidos pelos alunos dos vários anos de escolaridade; promover o gosto pela cultura e literatura portuguesa</t>
  </si>
  <si>
    <t>Professores do Departamento e BE; Areal Editores</t>
  </si>
  <si>
    <t xml:space="preserve">Docentes de Português </t>
  </si>
  <si>
    <t>Observação direta; qualidade dos trabalhos produzidos; interação com a comunidade educativa</t>
  </si>
  <si>
    <t>Clube de Teatro.</t>
  </si>
  <si>
    <t>Professoras do Departamento de Português e Expressões</t>
  </si>
  <si>
    <t>Expressão Dramática, Grupo 240 e 600, Departamento de Português e Línguas estrangeira</t>
  </si>
  <si>
    <t>clube de cenografia</t>
  </si>
  <si>
    <t>Criar um espaço de ocupação de tempos livres; Dar aos alunos a possibilidade de uma formação que contribua para o desenvolvimento de capacidades artísticas; Desenvolver a criatividade e o gosto pelas artes de palco e a importância dos cenários na representação das peças.</t>
  </si>
  <si>
    <t>Rita Ferreira</t>
  </si>
  <si>
    <t>Realizada oralmente pelos alunos participantes e pela própria professora responsável.</t>
  </si>
  <si>
    <t>Toda a comunidade educativa que participe no projeto.</t>
  </si>
  <si>
    <t>História e HGP e Biblioteca Escolar</t>
  </si>
  <si>
    <t>Clube do Património.</t>
  </si>
  <si>
    <t>Criar um espaço de ocupação de tempos livres; Dar aos alunos a possibilidade de uma formação que contribua para o desenvolvimento de capacidades artísticas;  Desenvolver a criatividade e o gosto pela História.</t>
  </si>
  <si>
    <t xml:space="preserve"> Mª Teresa Sampaio e Ana Paula Peixoto</t>
  </si>
  <si>
    <t>Mª Teresa Sampaio e Ana Paula Peixoto</t>
  </si>
  <si>
    <t>Clube de iniciação à natação.</t>
  </si>
  <si>
    <t>Os alunos adaptarem-se ao meio aquático. Os alunos aprenderem a nadar.</t>
  </si>
  <si>
    <t>Professora Rita Candeias</t>
  </si>
  <si>
    <t>Os alunos adaptaram-se ao meio aquático e aprenderam a nadar utilizando corretamente as técnicas abordadas.</t>
  </si>
  <si>
    <t>Alunos do 2.º e 3.º ciclos inscritos e selecionados.</t>
  </si>
  <si>
    <t>Clube de Bicicletas ( vários mistos).</t>
  </si>
  <si>
    <t>Professor Daniel Serra</t>
  </si>
  <si>
    <t>Oralmente em contexto de treino.</t>
  </si>
  <si>
    <t xml:space="preserve"> BE</t>
  </si>
  <si>
    <t xml:space="preserve"> «Leituras à volta da fogueira».</t>
  </si>
  <si>
    <t>Responsabilidade, cidadania, autocontrolo, perseverança, autoconhecimento, cidadania.</t>
  </si>
  <si>
    <t>Desenvolver o gosto pela leitura de textos diversos; promover as competências da Compreensão e Expressão Oral; proporcionar momentos de trabalho colaborativo, estimulando o espírito de equipa; aplicar conhecimento adquirido na disciplina de Português.</t>
  </si>
  <si>
    <t>Professoras de Português do 3º ciclo e PB</t>
  </si>
  <si>
    <t>Observação direta do empenho e envolvimento dos alunos nas atividades</t>
  </si>
  <si>
    <t>Clube de Leitura.</t>
  </si>
  <si>
    <t>Promover a competência da leitura; apresentar as produções à comunidade escolar; desenvolver a criatividade.</t>
  </si>
  <si>
    <t>Professores do Departamento de Português e Professora Bibliotecária</t>
  </si>
  <si>
    <t>Laura Silva e Miguel Oliveira</t>
  </si>
  <si>
    <t xml:space="preserve"> Cidadania, Vestir a Camisola, G230, G520, EcoEscolas.</t>
  </si>
  <si>
    <t xml:space="preserve">Alimentação: Pensar e Agir.                        </t>
  </si>
  <si>
    <t>Responsabilidade pessoal e coletiva;  autocontrolo e controlo emocional; participação ativa; sentido crítico; valorização do outro/comunidade, capacidade de comunicação interpessoal assertiva; consciência cívica e proatividade no que respeita às questões relacionadas com a saúde individual e comunitária relativamente a esta temática.</t>
  </si>
  <si>
    <t xml:space="preserve"> Criar/dinamizar momentos de mobilização/capacitação, de pares para pares, promovendo reflexão-ação sobre alimentação saudável. Assinalar diferentes datas relacionadas com a temática, em diversos espaços escolares. Trabalhar, ao longo do ano letivo, as temáticas relacionadas com Alimentação , Saúde e Sustentabilidade, articulando curricularmente com diferentes anos de escolaridade e com Cidadania/Eco-Escolas, no âmbito da tomada de decisão ao nível do consumo/respeito pelo ambiente/promoção da saúde. </t>
  </si>
  <si>
    <t>Coord PES, Coord Cidadania Coord Eco</t>
  </si>
  <si>
    <t>Equipa PES, Equipa EcoEscolas, Docentes de Cidadania e dos Grupos 230 e 520</t>
  </si>
  <si>
    <t>Comunidade Escolar.</t>
  </si>
  <si>
    <t>SPO, G520, USP ACES Sintra.</t>
  </si>
  <si>
    <t xml:space="preserve">Sexualidade: Informação-Reflexão-Autoproteção.                                  </t>
  </si>
  <si>
    <t>Responsabilidade pessoal e coletiva; autocontolo e controlo emocional; participação ativa; sentido crítico; valorização do outro/comunidade, capacidade de comunicação interpessoal assertiva; consciência cívica e proatividade no que respeita às questões relacionadas com a saúde individual e comunitária relativamente a esta temática.</t>
  </si>
  <si>
    <t>Disponibilizar informação/preparar propostas de atividades sobre esta temática para 2º/3º ciclos, contribuindo para a tomada de decisão consciente. Apoiar, quando solicitado, a criação/dinamização de atividades em parceria. Promover a reflexão/debate em grupo-turma sobre temas atuais no âmbito da promoção da saúde individual/comunitária nos domínios da sexualidade/igualdade de género, discutindo exemplos de assertividade adolescente. Envolver alunos na exposição de trabalhos criativos sobre o tema, como forma de prevenção primária. Promover a autonomia e a diferenciação pedagógica na produção de materiais criativos que comuniquem, de forma clara e cientificamente correta informação sobre a temática.</t>
  </si>
  <si>
    <t>Coord PES, Psicóloga Sandra Nascimento. USP ACES Sintra</t>
  </si>
  <si>
    <t>Equipa PES, Psicóloga Sandra Nascimento, Enfermeira de Saúde Escolar, G520</t>
  </si>
  <si>
    <t>Cidadania, SPO, G520, SICAD, Polícia Judiciária, PSP "Escola Segura", Vestir a Camisola</t>
  </si>
  <si>
    <t>Prevenção de Comportamentos Aditivos e Dependências.</t>
  </si>
  <si>
    <t>Criação de momentos de debate/esclarecimento no âmbito da prevenção dos comportamentos aditivos, relacionando a capacidade assertiva com o grau de proteção face a comportamentos de risco. Aplicação de recursos lúdico-didáticos em parceria com entidades externas. Envolver alunos na preparação de materiais de divulgação/sensibilização para esta temática, procurando minimizar comportamentos de risco entre os jovens.  Assinalar diferentes datas relacionadas com a temática envolvendo os alunos, como forma de prevenção primária. </t>
  </si>
  <si>
    <t>Coord PES, Psicóloga Sandra Nascimento, Coord Cidadania, Coord Vestir a Camisola, G520</t>
  </si>
  <si>
    <t>Equipa PES, Psicóloga Sandra Nascimento,  Coordenadora Cidadania, G520, Coord Vestir a Camisola</t>
  </si>
  <si>
    <t xml:space="preserve"> SPO, USP ACES Sintra, Direção.</t>
  </si>
  <si>
    <t xml:space="preserve">Agendamento de atendimento pontual na área da saúde de alunos e propostas/solicitações emergentes de membros da comunidade educativa.                        </t>
  </si>
  <si>
    <t xml:space="preserve">Responsabilizar os jovens para a gestão da sua saúde. Contribuir para o apoio e informação dos jovens no esclarecimento de dúvidas sobre temáticas de saúde e bem-estar. Atendimento pela Coordenadora do PES, Psicóloga Escolar ou Enfª Saúde Escolar de acordo com a situação. Receção, avaliação de propostas e apoio na dinamização de ações em concordância com o solicitado por membros da comunidade educativa. </t>
  </si>
  <si>
    <t>Coord PES, SPO, Enfermeira Escolar USP ACES Sintra, Direção</t>
  </si>
  <si>
    <t>Coord PES, SPO, Enfermeira  de Saúde Escolar USP ACES Sintra, Sub Diretora Bernardina Ferrinho</t>
  </si>
  <si>
    <t>USP ACES Sintra.</t>
  </si>
  <si>
    <t>Supervisão do serviço de Primeiros Socorros.</t>
  </si>
  <si>
    <t>Proceder ao levantamento das condições de funcionalidade e higiene na prestação de Primeiros Socorros com as Assistentes Operacionais de apoio à Sala de Primeiros Socorros e ao Ginásio. Continuar a equipar e a repor os recursos materiais e a supervisionar a sala de Primeiros Socorros, o Ginásio, o Bar dos alunos. Colaborar e apoiar, com atividades dos grupos 260/620, nos termos em que tal for solicitado e que seja possível. Verificação e reposição de material e informação sobre casos específicos de saúde devidamente identificados.</t>
  </si>
  <si>
    <t>Coord PES</t>
  </si>
  <si>
    <t xml:space="preserve">Equipa PES, AOs responsáveis pelos diferentes espaços </t>
  </si>
  <si>
    <t xml:space="preserve"> USP ACES Sintra, Biblioteca Escolar, SPO, Cidadania.</t>
  </si>
  <si>
    <t>Divulgação e Promoção da Literacia para a Saúde.</t>
  </si>
  <si>
    <t xml:space="preserve">Envolver os alunos na análise de temas da tríade Saúde-Ambiente-Cidadania, com rigor científico, numa metodologia de discussão entre pares, promovendo a literacia científica. Divulgar informação científica relevante à comunidade educativa, com linguagem simples mas clara/correta, de forma criativa/apelativa, no âmbito das temáticas ambientais e saúde individual/comunitária. Contribuir para a tomada de decisão consciente/cívica e para o desenvolvimento de hábitos de vida saudável/respeito pelo meio ambiente, apoiados em conhecimentos científicos.Disponibilizar informação sobre temáticas de saúde. Divulgar as atividades desenvolvidas no Agrupamento, no âmbito do PES. nas redes sociais e na página web do Agrupamento. Desenvolver o sentido de responsabilidade de cada um na promoção da saúde individual e da saúde de toda a comunidade. </t>
  </si>
  <si>
    <t>Coord PES, USP ACES Sintra, Coord BE, Coord Cidadania</t>
  </si>
  <si>
    <t>Equipa PES, Enfermeira de Saúde Escolar,  Equipa BE</t>
  </si>
  <si>
    <t>Cidadania, SPO, Direção, USP ACES-Sintra, Vestir a Camisola.</t>
  </si>
  <si>
    <t>Saúde Mental e Prevenção da Violência.</t>
  </si>
  <si>
    <t xml:space="preserve"> Criar/dinamizar momentos de mobilização/capacitação, de pares para pares, no âmbito da temática Saúde Mental e Prevenção da Violência, identificando discutindo fatores protetores e fatores de risco. Disponibilizar informação/preparar propostas de atividades sobre esta temática, incluindo jogos lúdico didáticos trabalhando competências pessoais/sociais. Apoiar, quando solicitado, a criação/dinamização de atividades em parceria. </t>
  </si>
  <si>
    <t>Coord PES, Coord Cidadania Psicóloga Sandra Nascimento, Direção, USP ACES Sintra, Cood Vestir a Camisola</t>
  </si>
  <si>
    <t>Equipa  PES, Coordenadora Cidadania, Coordenadora SPO, Enfermeira de Saúde Escolar, Coord Vestir a Camisola</t>
  </si>
  <si>
    <t xml:space="preserve"> EcoEscolas, G260, G620.</t>
  </si>
  <si>
    <t>Ser Ativo, Ser Saudável.</t>
  </si>
  <si>
    <t>Promover a importância da atividade física e a adoção de estilos de vida ativos e saudáveis na comunidade educativa, com propostas de atividades desafiadoras e envolventes. Preparar propostas de atividade, preferencialmente ao ar livre, que combatam o sedentarismo e permitam refletir sobre fatores que interferem com a prática de atividade física. Colaborar e apoiar, com atividades dos grupos 260/620, nos termos em que tal for solicitado e que seja possível.Criar e dinamizar propostas desafiantes que permitam o reconhecimento da Escola como espaço promotor da atividade física, em articulação com saberes científicos e capacidade de reflexão sobre temáticas da saúde, visando o desenvolvimento integral dos alunos.</t>
  </si>
  <si>
    <t>Coord PES, Coord Eco, G260, G620</t>
  </si>
  <si>
    <t>Equipa PES Equipa Eco, G260, G620</t>
  </si>
  <si>
    <t>Direção, Vestir a Camisola, Cidadania.</t>
  </si>
  <si>
    <t>Escola: Lugar de Afetos.</t>
  </si>
  <si>
    <t>Promover uma ligação intergeracional significativa, relevante e participativa no contexto da promoção da saúde. Valorizar os Afetos e o Património Imaterial da partilha de experiências/vivências/hábitos/costumes com a recolha de relatos, entrevistas, fotos explicativas, vídeos, sessões on-line e outros, sobre diferentes temáticas no âmbito da saúde senso lato.  Promover atividades que visem o reconhecimento da importância dos afetos no desenvolvimento individual/coletivo, valorizando as relações interpessoais, interajuda e proteção, entre todos os agentes educativos, em ambiente escolar.</t>
  </si>
  <si>
    <t>Ana Lopes, Psicóloga Sandra Nascimento, Coord Vestir a Camisola. Coord Cidadania</t>
  </si>
  <si>
    <t>Equipa PES, Docentes dept Linguas Estrangeiras, Docentes de Cidadania</t>
  </si>
  <si>
    <t>1ºCiclo, USP ACES Sintra, Direçao.</t>
  </si>
  <si>
    <t>Sessão " O que quero saber sobre o Corpo Humano e Saúde?".</t>
  </si>
  <si>
    <t>Criar e dinamizar sessões de debate e esclarecimento sobre Saúde e Corpo Humano de acordo com necessidades identificadas/solicitações/propostas de Coordenadoras de Estabelecimento/PTTs, partindo de questões anónimas colocadas pelos alunos de 1º ciclo de turmas/anos pré-definidos</t>
  </si>
  <si>
    <t>Equipa PES,  Coord. 1ºCiclo, USP Sintra</t>
  </si>
  <si>
    <t>Equipa  PE, Enfermeira Saúde Escolar</t>
  </si>
  <si>
    <t>Brigada da Rega.</t>
  </si>
  <si>
    <t>Responsabilidade; persistência; autocontrolo e controlo emocional; participação ativa; consciência ambiental.</t>
  </si>
  <si>
    <t>Promover atitudes e comportamentos favoráveis à poupança e conservação dos recursos hídricos.
Cuidar das plantações da horta.</t>
  </si>
  <si>
    <t>Helga Vaz  Dulce Costa Laura Silva  Rosa Alves e Ana Cerqueira</t>
  </si>
  <si>
    <t>Professores das equipas educativas 6 e 8</t>
  </si>
  <si>
    <t>Participação da comunidade educativa</t>
  </si>
  <si>
    <t>Alunos de 7.º e 8.º ano.</t>
  </si>
  <si>
    <t>Cidadania, Ciências Naturais e Físico-Química</t>
  </si>
  <si>
    <t>Monitorização da sinalética junto aos computadores e interruptores da luz.</t>
  </si>
  <si>
    <t>Sensibilizar a comunidade escolar para a necessidade de poupar energia.
Reduzir a quantidade de energia gasta anualmente  na escola.</t>
  </si>
  <si>
    <t>Helga Vaz e Inês Abrantes</t>
  </si>
  <si>
    <t>Professores da equipa educativa 5</t>
  </si>
  <si>
    <t>Monitorização da eco-ilha.</t>
  </si>
  <si>
    <t xml:space="preserve"> Monitorizar o ponto de recolha de resíduos.</t>
  </si>
  <si>
    <t>Helga Vaz e Manuel Silva</t>
  </si>
  <si>
    <t>Professores da equipa educativa 2</t>
  </si>
  <si>
    <t>Monitorização dos ecobags e caixotes ecopontos.</t>
  </si>
  <si>
    <t xml:space="preserve"> Monitorizar ecobags em sala de aula e os caixotes ecopontos nos corredores e salas de trabalho de docentes e serviços.</t>
  </si>
  <si>
    <t>Helga Vaz e Ana Cerqueira</t>
  </si>
  <si>
    <t>Professores da equipa educativa 1</t>
  </si>
  <si>
    <t>Limpeza dos espaços exteriores da escola.</t>
  </si>
  <si>
    <t>Sensibilizar para a manutenção dos espaços exteriores da escola limpos.
Envolver os alunos no cuidado do espaço escolar.
Eliminar a presença de lixo no chão da escola.</t>
  </si>
  <si>
    <t>Diretores de Turma e professores de Cidadania</t>
  </si>
  <si>
    <t>Alunos de 2.º e 3.º ciclos.</t>
  </si>
  <si>
    <t>Missão Tampinhas.</t>
  </si>
  <si>
    <t>Aumentar a recolha seletiva de tampinhas.
Apoiar famílias com as tampinhas recolhidas.</t>
  </si>
  <si>
    <t>Garrafões recolhidos</t>
  </si>
  <si>
    <t xml:space="preserve"> Direção, 1.º ciclo, Assistentes Operacionais, Encarregados de Educação, CMS, JFRM, OrientaTE e Tratolixo</t>
  </si>
  <si>
    <t>Conselho Eco-Escolas
(3 sessões ao longo do ano).</t>
  </si>
  <si>
    <t>Analisar e discutir a auditoria ambiental.
Discutir o Plano de Ação.
Monitorizar e avaliar as atividades implementadas.
Avaliar as formas de divulgação do Programa na escola e comunidade.
Analisar a candidatura ao Galardão.</t>
  </si>
  <si>
    <t>Helga Vaz e Coordenadores Estabelecimento</t>
  </si>
  <si>
    <t>Marina Nunes, Rita Ferreira, Helga Vaz, Susana Ramos, Ana Cerqueira, Nuno Soares  e Coordenadores de Estabelecimento</t>
  </si>
  <si>
    <t>Brigada da Monitorização.</t>
  </si>
  <si>
    <t>Monitorizar e sensibilizar para poupança em termos ambientais (água, luz e gás).</t>
  </si>
  <si>
    <t>Helga Vaz e Maria Inês Rocha</t>
  </si>
  <si>
    <t>1.º ciclo, CMS, Green Cork, PES e Projeto Amigo</t>
  </si>
  <si>
    <t>Eco-ilha (ponto de recolha de resíduos).</t>
  </si>
  <si>
    <t>Recolher tampas de plástico, escovas de dentes, rolhas de cortiça, óleo alimentar e roupa.
Incentivar a comunidade escolar para a utilização do ponto de recolha de resíduos.</t>
  </si>
  <si>
    <t xml:space="preserve">Helga Vaz e todos os PTT </t>
  </si>
  <si>
    <t>1.º ciclo, ERP e ABAE</t>
  </si>
  <si>
    <t>Geração Depositrão.</t>
  </si>
  <si>
    <t>Recolher pilhas, lâmpadas, tinteiros e toners e aparelhos elétricos e eletrónicos.
Incentivar a comunidade escolar para a utilização dos reservatórios de recolha seletiva dos resíduos.</t>
  </si>
  <si>
    <t>Grupo 240 e Grupo 600</t>
  </si>
  <si>
    <t>Brigada das Artes Plásticas.</t>
  </si>
  <si>
    <t>Apoiar na concretização do Programa, em termos artísticos (construção de objetos, cartazes e outros recursos necessários).
Sensibilizar para o aproveitamento de materiais para a construção de novos recursos.
 Desenvolver competências artísticas.
Desenvolver a criatividade e o gosto pelas artes plásticas.</t>
  </si>
  <si>
    <t>Rita Ferreira, Susana Ramos e Helga Vaz</t>
  </si>
  <si>
    <t xml:space="preserve">Rita Ferreira e Susana Ramos </t>
  </si>
  <si>
    <t>PES, ABAE e Ciências Naturais</t>
  </si>
  <si>
    <t>Brigada da Horta Biológica.</t>
  </si>
  <si>
    <t>Manter a horta biológica (talhões, canteiro das ervas aromáticas e loureiros, compostor, pomar e outras árvores recentemente plantadas). Adquirir conhecimentos e capacidades sobre a agricultura biológica.
Sensibilizar a comunidade escolar para o consumo de produtos biológicos.
Criar na escola uma área verde produtiva pela qual todos se sintam responsáveis. 
Recolher semanalmente os restos vegetais do bar da escola e do refeitório e utilizar para compostagem.
Produzir composto para fertilizar a horta.</t>
  </si>
  <si>
    <t>Ana Cerqueira</t>
  </si>
  <si>
    <t>PES e Ciências Naturais</t>
  </si>
  <si>
    <t>Mercadinho da horta biológica.</t>
  </si>
  <si>
    <t>Responsabilidade; autocontrolo e controlo emocional; participação ativa; consciência ambiental.</t>
  </si>
  <si>
    <t>Dar a conhecer produtos provenientes da horta biológica.
Envolver a comunidade educativa na aquisição de produtos biológicos.
Oferecer produtos provenientes da horta biológica da escola ao bar e refeitório.</t>
  </si>
  <si>
    <t>Ana Cerqueira e Helga Vaz</t>
  </si>
  <si>
    <t>Divulgação nas redes sociais e site do Agrupamento.</t>
  </si>
  <si>
    <t>Divulgar as atividades realizadas.
Promover literacia ambiental.
Sensibilizar para o cuidado do ambiente.</t>
  </si>
  <si>
    <t>Helga Vaz e Marina Nuenes</t>
  </si>
  <si>
    <t>Helga Vaz e Coordenadora Estabelecimento da EB1/JI da Rinchoa</t>
  </si>
  <si>
    <t>Cidadania, PES e Ciências Naturais</t>
  </si>
  <si>
    <t>Brigada da Cantina.</t>
  </si>
  <si>
    <t>Consciencializar os alunos para os benefícios de uma alimentação saudável.
Reduzir o desperdício alimentar.</t>
  </si>
  <si>
    <t>Professores das equipas educativas 3 e 4</t>
  </si>
  <si>
    <t>Dep.Mat.; CMS</t>
  </si>
  <si>
    <t>Ações de sensibilização: "Marketing e Publicidade – Ferramentas da Sociedade de Consumo” .</t>
  </si>
  <si>
    <t>Responsabilidade; igualdade; respeito; autocontolo e controlo emocional; sentido crítico.</t>
  </si>
  <si>
    <t>Debater temáticas relacionadas com os direitos humanos e a cidadania; desenvolver a cidadania ativa e a responsabilidade.</t>
  </si>
  <si>
    <t xml:space="preserve"> Coord CD</t>
  </si>
  <si>
    <t>Entidades convidadas</t>
  </si>
  <si>
    <t>PES; SPO</t>
  </si>
  <si>
    <t>Painel do Elogio.</t>
  </si>
  <si>
    <t>Otimismo; atitude positiva.</t>
  </si>
  <si>
    <t>Valorizar acontecimentos ou atitudes positivas; aumentar o sentimento de pertença à comunidade educativa.</t>
  </si>
  <si>
    <t>Coordenadora do Projeto Vestir a Camisola; Docente EV</t>
  </si>
  <si>
    <t>Coordenadora do Projeto Vestir a Camisola</t>
  </si>
  <si>
    <t>Observação direta - participação na atividade.</t>
  </si>
  <si>
    <t>Alunos, docentes, AO.</t>
  </si>
  <si>
    <t>Dinamização do placard de cortiça.</t>
  </si>
  <si>
    <t>Responsabilidade; persistência; sentido crítico; consciência ambiental.</t>
  </si>
  <si>
    <t>Divulgação de informação de diferentes temas no âmbito ambiental.
Aumentar a literacia sobre o mar.</t>
  </si>
  <si>
    <t>Helga Vaz e Ana Paula Costa</t>
  </si>
  <si>
    <t>Ana Paula Costa e Nuno Soares</t>
  </si>
  <si>
    <t>Atividades realizadas</t>
  </si>
  <si>
    <t>Orienta. Te; CMS; BECRE; APEE; FCG</t>
  </si>
  <si>
    <t>Sessões para trabalhar competências sociais e emocionais com os E.E.</t>
  </si>
  <si>
    <t>Trabalho em equipa; responsabilidade; persistência; partilha; resolução de problemas.</t>
  </si>
  <si>
    <t>Desenvolver os valores de respeito, espírito de equipa e partilha. Desenvolver competências socias e emocionais: responsabilidade, persistência, controlo emocional e autocontrolo. Envolver os pais e encarregados de educação no desenvolvimento destas competências.</t>
  </si>
  <si>
    <t>Coordenadora do Projeto Vestir a Camisola; SPO</t>
  </si>
  <si>
    <t>Orienta. Te; DT; docente de Cidadania; Técnicos da CMS; APF</t>
  </si>
  <si>
    <t>participação, inquérito de satisfação.</t>
  </si>
  <si>
    <t>Pais e Encarregados de educação.</t>
  </si>
  <si>
    <t>SPO; Orienta. Te</t>
  </si>
  <si>
    <t>Sessões para trabalhar competências sociais e emocionais.</t>
  </si>
  <si>
    <t>Responsabilidade; persistência; autocontolo e controlo emocional</t>
  </si>
  <si>
    <t>Desenvolver o autoconhecimento na sua dimensão emocional ; desenvolver valores de respeito, tolerância e partilha. Desenvolver competências socias e emocionais: responsabilidade, persistência, controlo emocional e autocontrolo.</t>
  </si>
  <si>
    <t>SPO, Orienta. Te</t>
  </si>
  <si>
    <t>Orienta. Te; DT; docente de Cidadania</t>
  </si>
  <si>
    <t>Registo de avaliação das sessões.</t>
  </si>
  <si>
    <t>Dep. Ciências Experimentais e EPE</t>
  </si>
  <si>
    <t>Parceria Vertical Ciências Experimentais.</t>
  </si>
  <si>
    <t>Autonomia, responsabilidade, conhecimento cientifico: cooperação.</t>
  </si>
  <si>
    <t xml:space="preserve"> Promover a articulação  entre os docentes da EPE  e os docentes de Ciências que realizam as parcerias. Promover competências de exploração/experimentação cientificas.</t>
  </si>
  <si>
    <t>Coordenadora EPE e Coordenadora Dep. C.Exp.</t>
  </si>
  <si>
    <t>Helga Vaz
Sylvie Morgado</t>
  </si>
  <si>
    <t>Atividades realizadas.</t>
  </si>
  <si>
    <t>Alunos EPE.</t>
  </si>
  <si>
    <t>EPE e 1º ano</t>
  </si>
  <si>
    <t>Parceria Horizontal.</t>
  </si>
  <si>
    <t>Pensamento criativo, autonomia, responsabilidade; cooperação.</t>
  </si>
  <si>
    <t xml:space="preserve"> Promover a articulação  entre os docentes da EPE e do 1.º ano, partilhar práticas de docência; estimular a cooperação entre os alunos da EPE e do 1º ano.</t>
  </si>
  <si>
    <t>Coordenadoras de Departamento da EPE e do 1º ciclo</t>
  </si>
  <si>
    <t>Docentes da EPE e do 1º ano</t>
  </si>
  <si>
    <t xml:space="preserve">Alunos EPE e 1º ano. </t>
  </si>
  <si>
    <t>Dep. Expressões e 1º ciclo</t>
  </si>
  <si>
    <t>Parceria Vertical Exp. Musical.</t>
  </si>
  <si>
    <t>Pensamento criativo, autonomia, responsabilidade; sensibilidade estética e artística; cooperação.</t>
  </si>
  <si>
    <t xml:space="preserve"> Promover a articulação  entre os docentes de 1.º ciclo e os docentes das Expressões que realizam as parcerias. Promover competências de exploração/experimentação sonoro musicais.</t>
  </si>
  <si>
    <t>Coordenadora Departamento 1º CEB e Coordenadora Dep. Expressões</t>
  </si>
  <si>
    <t>Docentes de Música e do 1º ano</t>
  </si>
  <si>
    <t>Alunos 1º ano.</t>
  </si>
  <si>
    <t>Dep. Português e 1º ciclo</t>
  </si>
  <si>
    <t>Parceria Vertical Oficina da Escrita.</t>
  </si>
  <si>
    <t>Desenvolvimento pessoal; autonomia, responsabilidade; linguagem e textos; cooperação.</t>
  </si>
  <si>
    <t xml:space="preserve"> Promover a articulação  entre os docentes de 1.º ciclo e de Português que realizam as parcerias.                                                    Desenvolver a expressão escrita e o gosto por escrever.</t>
  </si>
  <si>
    <t>Coordenadora Departamento 1º CEB e Coordenadora Dep. Português</t>
  </si>
  <si>
    <t>Docentes do 3º e 4º anos e de Português</t>
  </si>
  <si>
    <t>Alunos 3º e  4º anos.</t>
  </si>
  <si>
    <t>Dep. Matemática e 1º ciclo</t>
  </si>
  <si>
    <t>Parceria Vertical Oficina Matemática.</t>
  </si>
  <si>
    <t>Desenvolvimento pessoal; autonomia, responsabilidade; raciocínio e resolução de problemas; cooperação.</t>
  </si>
  <si>
    <t xml:space="preserve"> Promover a articulação  entre os docentes de 1.º ciclo e a docente de Matemática que realizam as parcerias. Promover a aquisição e desenvolvimento de conhecimento e experiência em Matemática e a capacidade da sua
aplicação em contextos matemáticos e não matemáticos.</t>
  </si>
  <si>
    <t>Coordenadora Departamento 1º CEB e Coordenadora Dep. Matemática</t>
  </si>
  <si>
    <t>Docentes do 2º ano e do 2.º ciclo de Matemática</t>
  </si>
  <si>
    <t>Alunos 2º ano.</t>
  </si>
  <si>
    <t>JFRM</t>
  </si>
  <si>
    <t>Colocação de tutores nas árvores recentemente plantadas.</t>
  </si>
  <si>
    <t>Melhorar os espaços exteriores da escola.
Promover um desenvolvimento saudável das plantações recentes de árvores e arbustos na escola.</t>
  </si>
  <si>
    <t>Quantidade de tutores colocados</t>
  </si>
  <si>
    <t>Aprender com a Biblioteca Escolar.</t>
  </si>
  <si>
    <t>Desenvolvimento pessoal; autonomia; responsabilidade; sensibilidade literária.</t>
  </si>
  <si>
    <t>Promover a literacia; Sensibilizar para a importância do livro; Utilizar as redes digitais.</t>
  </si>
  <si>
    <t xml:space="preserve">Professora BE e Docentes 1º ciclo </t>
  </si>
  <si>
    <t>Aulas ao ar livre.</t>
  </si>
  <si>
    <t>Desenvolvimento pessoal; autonomia; responsabilidade.</t>
  </si>
  <si>
    <t>Promover hábitos de vida saudáveis; observação da natureza: fauna e flora.</t>
  </si>
  <si>
    <t>Coordenadoras de  Departamento e de Estabelecimento</t>
  </si>
  <si>
    <t>Professores 1º ciclo e AEC</t>
  </si>
  <si>
    <t>Clube do Património</t>
  </si>
  <si>
    <t>Recolha e entrega de alimentos.</t>
  </si>
  <si>
    <t>Responsabilidade; empreendedorismo; voluntariado</t>
  </si>
  <si>
    <t>Desenvolver valores de respeito e partilha. Desenvolver competências socias e emocionais: responsabilidade, empreendedorismo.</t>
  </si>
  <si>
    <t>Clube do Património, Orienta. Te</t>
  </si>
  <si>
    <t>Participação dos alunos.</t>
  </si>
  <si>
    <t>Direção.</t>
  </si>
  <si>
    <t>Dignidade Menstrual.</t>
  </si>
  <si>
    <t>Consciência cívica e proatividade no que respeita às questões relacionadas com a saúde individual e comunitária relativamente a esta temática.</t>
  </si>
  <si>
    <t>Cumprir a Medida da DGE que visa a dignidade menstrual, assegurando a distribuição gratuita de produtos de recolha menstrual em centros de saúde e nas escolas, dando continuidade no ano letivo 2025/2026.</t>
  </si>
  <si>
    <t>Equipa PES</t>
  </si>
  <si>
    <t>Alunas beneficiárias de ASE já menstruadas.</t>
  </si>
  <si>
    <t>Mega Sprint Intra Turma (durante o mês de outubro 2025 e abril 2026).</t>
  </si>
  <si>
    <t>"Promoção da atividade Física no combate à obesidade; Proporcionar vivências desportivas e incentivar o gosto pela modalidade; Desenvolver destrezas motoras;
Aplicar e consolidar as matérias trabalhadas, a cooperação, espírito de equipa e ética desportiva; Promover novas vivências desportivas. "</t>
  </si>
  <si>
    <t>Grupo 600 e Diretores de Turma 9ºano.</t>
  </si>
  <si>
    <t>Baile de Finalistas.</t>
  </si>
  <si>
    <t>Desenvolver a responsabilidade e perseverança na realização dos materiais para a decoração dos espaços.</t>
  </si>
  <si>
    <t xml:space="preserve">Valorização dos espaços/recintos escolares; Despertar os finalistas para a produção, sensibilidade estética e criatividade na execução de projetos (bi e tridimensionais); Sensibilizar os alunos para as questões ambientais promovendo a reutilização e reciclagem de materiais; controlo emocional e comportamental associados às diferentes temáticas. </t>
  </si>
  <si>
    <t>Grupo 600</t>
  </si>
  <si>
    <t>Grupo 600 com auxílio do 240</t>
  </si>
  <si>
    <t>Observação direta, do processo de realização dos trabalhos dos alunos</t>
  </si>
  <si>
    <t>Grupo 600 e grupo 240.</t>
  </si>
  <si>
    <t>atividades expositivas ao longo do ano em diferentes espaços escolares, desenvolvimento de atividades expo-ludicas para os alunos da escola sede.</t>
  </si>
  <si>
    <t>valorizar os espaços escolares enquanto propiciadores de crescimento cultural e emocional, valorizar os materiais e a reutilização para uma sustentabilidade</t>
  </si>
  <si>
    <t>Valorização dos espaços/recintos escolares; Despertar para sensibilidade estética e validar a criatividade de obras (bi e tridimensionais); Sensibilizar os alunos para as questões ambientais promovendo a reutilização e reciclagem de materiais; comunicar de diferentes formas, controlo emocional e comportamental associados às diferentes temáticas.</t>
  </si>
  <si>
    <t>grupo 600 e grupo 240</t>
  </si>
  <si>
    <t>Grupo 600 e grupo 240</t>
  </si>
  <si>
    <t xml:space="preserve">Envolvimento da Comunidade Escolar </t>
  </si>
  <si>
    <t>Cidadania e Ciências Naturais</t>
  </si>
  <si>
    <t>Brigada de manutenção dos loureiros e pomar.</t>
  </si>
  <si>
    <t xml:space="preserve">Realizar a manutenção regular dos loureiros e pomar.
Criar na escola uma área verde produtiva pela qual todos se sintam responsáveis. </t>
  </si>
  <si>
    <t xml:space="preserve">Helga Vaz e Carlos Mendes </t>
  </si>
  <si>
    <t xml:space="preserve">Carlos Mendes </t>
  </si>
  <si>
    <t xml:space="preserve">CMS </t>
  </si>
  <si>
    <t>Teatro à solta</t>
  </si>
  <si>
    <t>Vizualização  apresentação/Peça teatro/filme</t>
  </si>
  <si>
    <t>Desenvolvimento pessoal, Relacionamento interpessoal; Bem -estar.</t>
  </si>
  <si>
    <t>Promover o gosto por diversas formas de cultura.</t>
  </si>
  <si>
    <t>Coordenadora Departamento</t>
  </si>
  <si>
    <t>Professores do 1º ciclo</t>
  </si>
  <si>
    <t>Registo fotográfico;Grelhas de opinião</t>
  </si>
  <si>
    <t>PMPUB - Plano Municipal de Promoção do Uso da Bicicleta.</t>
  </si>
  <si>
    <t>Dsenvolvimento pessoal e bem-estar</t>
  </si>
  <si>
    <t>Promover o gosto  por atividades físicas ao ar livre.</t>
  </si>
  <si>
    <t>Professores de AEC e  1º ciclo</t>
  </si>
  <si>
    <t>Formação em Avaliação nos Jogos Desportivos Coletivos.</t>
  </si>
  <si>
    <t>Compreender os princípios da avaliação formativa e sumativa;definir critérios e indicadores de desempenho; Aplicar instrumentos, metodologias e de registo que sustentem a avaliação, analisar o rendimento individual e coletivo; Integrar a avaliação no processo de ensino-aprendizagem, Adequar estratégias e feedbaks motivacionais e e cooperação.</t>
  </si>
  <si>
    <t>Dotar os professores de ferramentas  que lhes permitam observar, analisar e avaliar de forma objetiva e criteriosa o desempenho dos alunos.</t>
  </si>
  <si>
    <t>Ricardo Monteiro</t>
  </si>
  <si>
    <t>Professores de Educação Física do Agrupamento.</t>
  </si>
  <si>
    <t>Ética no Desporto_ Educação Física é Mais do que Saúde - cartão Branco na aula de Educação Física.</t>
  </si>
  <si>
    <t>Reconhecer evalorizar atitudes de respeito e desportivismo; Aplicar o "Cartão Branco" como prática de incentivo positivo; Desenvolver responsabilidade, tolerância e espírito de equipa</t>
  </si>
  <si>
    <t>Promover a ética e os valores do desporto no contexto escolar; Sensibilizar para a importância do respeito, fair play e cooperação</t>
  </si>
  <si>
    <t>Alunos do 2.º e 3.º ciclos.</t>
  </si>
  <si>
    <t>Vinda do teatro à escola - Peça de teatro OS PIRATAS</t>
  </si>
  <si>
    <t>Empatia, responsabilidade, autocontrolo, autoconhecimento, cidadania.</t>
  </si>
  <si>
    <t>Contactar com a arte dramática; desenvolver o gosto pela leitura e expressão oral</t>
  </si>
  <si>
    <t>Professoras do 2º ciclo; companhia de teatro HugoAnima</t>
  </si>
  <si>
    <t>Florinda Ribeiro e Rita Germano</t>
  </si>
  <si>
    <t xml:space="preserve">Observação direta das atitudes e do envolvimento ativo </t>
  </si>
  <si>
    <t>"Como se faz um livro?"</t>
  </si>
  <si>
    <t>Criatividade, empatia, autocontrolo, cidadania, perseverança, autoconhecimento</t>
  </si>
  <si>
    <t>Promover o conhecimento da imprensa escrita; desenvolver o gosto pela leitura, valorizar o património cultural</t>
  </si>
  <si>
    <t>Docentes do 2º ciclo; Areal Editores</t>
  </si>
  <si>
    <t>Ana Paula Peixoto, Elizete Dias, Florinda Ribeiro  e Rita Germano</t>
  </si>
  <si>
    <t>Ed. Especial</t>
  </si>
  <si>
    <t>Associação Criativa-Equipa Música e Gestos; CMS</t>
  </si>
  <si>
    <t>Musicoterapia-Todo o ano letivo.</t>
  </si>
  <si>
    <t>Desenvolver áreas deficitárias identificadas neste grupo-alvo como sejam: a comunicação, a atenção, a concentração, a autoconfiança, a autoestima, a autonomia e as relações interpessoais.</t>
  </si>
  <si>
    <t xml:space="preserve">Nível Cognitivo- trabalhar a atenção focalizada e escuta ativa; desenvolver a capacidade de memorização. Nível Sensorial-Motor- trabalhar a motricidade; discriminar pelo tato; controlar a respiração; desenvolver a tonicidade muscular e expressão facial e corporal. Nível Emocional- despertar emoções; desenvolver a expressão não verbal. Nível social- promover a comunicação; desenvolver a coesão; desenvolver a empatia e sensibilidade aos outros; promover a desinibição </t>
  </si>
  <si>
    <t>Depart. Educação Especial/Musicoterapeuta</t>
  </si>
  <si>
    <t xml:space="preserve"> Musicoterapeuta-Associação Criativa</t>
  </si>
  <si>
    <t xml:space="preserve">Articulação entre o Dep Educação Especial e Musicoterapeuta e retorno aos docentes titulares dos alunos que integram o Projeto e respetivos encarregados de educação.  Registo escrito da avaliação produzida.                                                 </t>
  </si>
  <si>
    <t>Alunos com adaptações curriculares significativas ou com comprometimento social/cognitivo graves.</t>
  </si>
  <si>
    <t>Ed.Especial</t>
  </si>
  <si>
    <t>AI!ADANÇA Atelier de produção de espetáculos; Companhia de Dança Contemporânea de Sintra</t>
  </si>
  <si>
    <t>Dança-Todo o ano</t>
  </si>
  <si>
    <t>Desenvolver, a partir da Dança, o desenvolvimento pessoal e social, envolvendo os alunos em experiências sensoriomotoras centradas no movimenro e na consciência e exploração do corpo; proporcionar um espaço confortável , através do uso de estímulos controlados, que ofereça uma grande quantidade de estímulos sensoriais, que podem ser usados de forma individual ou combinada; aumentar a Inclusão Educativa; desenvolver a comunicação; estimular a capacidade de atenção e concentração; desenvolver a autoconfiança e autoestima.</t>
  </si>
  <si>
    <t>A nível físico- promover o relaxamento corporal; a nível emocional- transformar as emoções e os sentimentos em movimentos corporais expressivos; a nível comportamental- contribuir para reduzir as frustrações as tensóes e a ansiedade; A nível social- facilitar a inclusão social através do lado artístico e reabilitativo da Dança.</t>
  </si>
  <si>
    <t>Departamento de Educação Especial/Musicoterapeut/Dança Terapeuta</t>
  </si>
  <si>
    <t>Terapeuta de Dança- Associação "AI!ADANÇA"</t>
  </si>
  <si>
    <t>Capacidade de aplicar corretamente as novas regras nas aulas e competições escolares;</t>
  </si>
  <si>
    <t>Reforço das competências pedagógicas no ensino do Voleibol;</t>
  </si>
  <si>
    <t>Planeamento de sessões didáticas alinhadas com as orientações atualizadas da modalidade;</t>
  </si>
  <si>
    <t>Melhoria na organização e gestão de jogos e torneios escolares de Voleibol.</t>
  </si>
  <si>
    <t>NºTotal</t>
  </si>
  <si>
    <t>%</t>
  </si>
  <si>
    <t>Departamento/Estrutura</t>
  </si>
  <si>
    <t>Realizadas</t>
  </si>
  <si>
    <t>Não Realizadas</t>
  </si>
  <si>
    <r>
      <t xml:space="preserve">Todos os </t>
    </r>
    <r>
      <rPr>
        <sz val="10"/>
        <color theme="1"/>
        <rFont val="Calibri"/>
        <family val="2"/>
        <scheme val="minor"/>
      </rPr>
      <t>Departamentos</t>
    </r>
  </si>
  <si>
    <t>Mostra/Exposição trabalhos alunos</t>
  </si>
  <si>
    <t>P1</t>
  </si>
  <si>
    <t>P2</t>
  </si>
  <si>
    <t>BECRE</t>
  </si>
  <si>
    <t>Total</t>
  </si>
  <si>
    <t>P3</t>
  </si>
  <si>
    <t xml:space="preserve">Workshop temático </t>
  </si>
  <si>
    <t>P4</t>
  </si>
  <si>
    <t xml:space="preserve">Olimpíadas/Competição/Concurso </t>
  </si>
  <si>
    <t>P5</t>
  </si>
  <si>
    <t>P6</t>
  </si>
  <si>
    <t>1º Semestre</t>
  </si>
  <si>
    <t>P7</t>
  </si>
  <si>
    <t>2º Semestre</t>
  </si>
  <si>
    <t xml:space="preserve">Visita de estudo </t>
  </si>
  <si>
    <t>P8</t>
  </si>
  <si>
    <t>P9</t>
  </si>
  <si>
    <t>P10</t>
  </si>
  <si>
    <t>P11</t>
  </si>
  <si>
    <t>P12</t>
  </si>
  <si>
    <t>Insuficiente</t>
  </si>
  <si>
    <t>P13</t>
  </si>
  <si>
    <t>Abaixo do Orçamento</t>
  </si>
  <si>
    <t>Suficiente</t>
  </si>
  <si>
    <t>P14</t>
  </si>
  <si>
    <t>Cumpriu o Orçamento</t>
  </si>
  <si>
    <t>Bom</t>
  </si>
  <si>
    <t>P15</t>
  </si>
  <si>
    <t>Ultrapassou o Orçamento</t>
  </si>
  <si>
    <t>Muito Bom</t>
  </si>
  <si>
    <t>P16</t>
  </si>
  <si>
    <t>Não Realizada (S/ Inform)</t>
  </si>
  <si>
    <t>Forma de Divulgação</t>
  </si>
  <si>
    <t>Atividades em Articulação</t>
  </si>
  <si>
    <t>Corta Mato (18/12/2025).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</si>
</sst>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\ \€"/>
    <numFmt numFmtId="165" formatCode="#,##0\ &quot;€&quot;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rebuchet MS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Trebuchet MS"/>
      <family val="2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FFFFFF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Calibri"/>
      <family val="2"/>
      <scheme val="minor"/>
    </font>
    <font>
      <sz val="10"/>
      <color rgb="FFFF0000"/>
      <name val="Trebuchet MS"/>
      <family val="2"/>
    </font>
    <font>
      <sz val="10"/>
      <color rgb="FF444444"/>
      <name val="Aptos Narrow"/>
      <charset val="1"/>
    </font>
    <font>
      <b/>
      <sz val="10"/>
      <color rgb="FF000000"/>
      <name val="Trebuchet MS"/>
      <family val="2"/>
    </font>
    <font>
      <sz val="10"/>
      <color theme="1"/>
      <name val="Trebuchet MS"/>
    </font>
    <font>
      <sz val="10"/>
      <color rgb="FF444444"/>
      <name val="Trebuchet MS"/>
    </font>
    <font>
      <sz val="10"/>
      <color rgb="FF000000"/>
      <name val="Trebuchet MS"/>
      <charset val="1"/>
    </font>
    <font>
      <sz val="10"/>
      <color rgb="FF000000"/>
      <name val="Trebuchet MS"/>
    </font>
    <font>
      <sz val="10"/>
      <name val="Trebuchet MS"/>
    </font>
    <font>
      <sz val="11"/>
      <name val="Calibri"/>
      <family val="2"/>
      <scheme val="minor"/>
    </font>
    <font>
      <sz val="10"/>
      <color theme="0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  <font>
      <sz val="10"/>
      <color rgb="FF0070C0"/>
      <name val="Trebuchet MS"/>
      <family val="2"/>
    </font>
    <font>
      <sz val="10"/>
      <color rgb="FFFF0000"/>
      <name val="Trebuchet MS"/>
    </font>
    <font>
      <sz val="11"/>
      <color rgb="FF000000"/>
      <name val="Aptos Narrow"/>
      <charset val="1"/>
    </font>
    <font>
      <b/>
      <sz val="10"/>
      <color rgb="FFFFFFFF"/>
      <name val="Trebuchet MS"/>
      <family val="2"/>
    </font>
    <font>
      <b/>
      <sz val="10"/>
      <color rgb="FF000000"/>
      <name val="Trebuchet MS"/>
    </font>
    <font>
      <b/>
      <sz val="10"/>
      <color theme="0"/>
      <name val="Trebuchet MS"/>
      <family val="2"/>
    </font>
    <font>
      <sz val="10"/>
      <color theme="4"/>
      <name val="Trebuchet MS"/>
      <family val="2"/>
    </font>
    <font>
      <sz val="11"/>
      <color theme="4"/>
      <name val="Calibri"/>
      <family val="2"/>
      <scheme val="minor"/>
    </font>
    <font>
      <sz val="10"/>
      <color rgb="FF000000"/>
      <name val="Aptos Narrow"/>
      <charset val="1"/>
    </font>
    <font>
      <sz val="9"/>
      <color rgb="FF000000"/>
      <name val="Trebuchet MS"/>
    </font>
    <font>
      <i/>
      <sz val="10"/>
      <color rgb="FF000000"/>
      <name val="Trebuchet MS"/>
    </font>
    <font>
      <sz val="10"/>
      <color rgb="FF242424"/>
      <name val="Trebuchet MS"/>
    </font>
    <font>
      <sz val="10"/>
      <name val="Calibri"/>
      <family val="2"/>
    </font>
    <font>
      <sz val="10"/>
      <name val="Trebuchet MS"/>
      <family val="2"/>
      <charset val="1"/>
    </font>
    <font>
      <sz val="11"/>
      <name val="Calibri"/>
      <family val="2"/>
    </font>
    <font>
      <strike/>
      <sz val="10"/>
      <name val="Trebuchet MS"/>
      <family val="2"/>
    </font>
    <font>
      <sz val="10"/>
      <name val="Aptos Narrow"/>
      <charset val="1"/>
    </font>
    <font>
      <sz val="11"/>
      <name val="Trebuchet MS"/>
      <family val="2"/>
    </font>
    <font>
      <sz val="11"/>
      <color theme="1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9C4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284D0F"/>
        <bgColor indexed="64"/>
      </patternFill>
    </fill>
    <fill>
      <patternFill patternType="solid">
        <fgColor rgb="FF3B5724"/>
        <bgColor indexed="64"/>
      </patternFill>
    </fill>
    <fill>
      <patternFill patternType="solid">
        <fgColor rgb="FF4F6228"/>
        <bgColor rgb="FF000000"/>
      </patternFill>
    </fill>
    <fill>
      <patternFill patternType="solid">
        <fgColor rgb="FFDDD9C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0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9" fontId="3" fillId="3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9" fontId="16" fillId="3" borderId="2" xfId="1" applyFont="1" applyFill="1" applyBorder="1" applyAlignment="1">
      <alignment horizontal="center" vertical="center"/>
    </xf>
    <xf numFmtId="9" fontId="17" fillId="11" borderId="0" xfId="0" applyNumberFormat="1" applyFont="1" applyFill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9" fontId="17" fillId="13" borderId="2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0" fillId="5" borderId="0" xfId="0" applyFill="1"/>
    <xf numFmtId="0" fontId="3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4" fillId="3" borderId="3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0" fontId="20" fillId="4" borderId="0" xfId="0" applyFont="1" applyFill="1"/>
    <xf numFmtId="0" fontId="0" fillId="0" borderId="25" xfId="0" applyBorder="1"/>
    <xf numFmtId="0" fontId="18" fillId="5" borderId="16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" fontId="0" fillId="5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9" fontId="4" fillId="3" borderId="0" xfId="1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3" fillId="10" borderId="1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26" fillId="10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9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 wrapText="1"/>
      <protection locked="0"/>
    </xf>
    <xf numFmtId="0" fontId="11" fillId="9" borderId="18" xfId="0" applyFont="1" applyFill="1" applyBorder="1" applyAlignment="1" applyProtection="1">
      <alignment horizontal="center" vertical="center" wrapText="1"/>
      <protection locked="0"/>
    </xf>
    <xf numFmtId="0" fontId="24" fillId="9" borderId="18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wrapText="1"/>
    </xf>
    <xf numFmtId="0" fontId="18" fillId="5" borderId="26" xfId="0" applyFont="1" applyFill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10" borderId="18" xfId="0" applyFont="1" applyFill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4" borderId="18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 wrapText="1"/>
    </xf>
    <xf numFmtId="6" fontId="11" fillId="4" borderId="18" xfId="0" applyNumberFormat="1" applyFont="1" applyFill="1" applyBorder="1" applyAlignment="1">
      <alignment horizontal="center" vertical="center" wrapText="1"/>
    </xf>
    <xf numFmtId="6" fontId="11" fillId="9" borderId="1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6" fontId="11" fillId="0" borderId="18" xfId="0" applyNumberFormat="1" applyFont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4" borderId="23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 applyProtection="1">
      <alignment horizontal="center" vertical="center" wrapText="1"/>
      <protection locked="0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9" borderId="18" xfId="0" applyFont="1" applyFill="1" applyBorder="1" applyAlignment="1" applyProtection="1">
      <alignment horizontal="center" vertical="center" wrapText="1"/>
      <protection locked="0"/>
    </xf>
    <xf numFmtId="0" fontId="23" fillId="4" borderId="20" xfId="0" applyFont="1" applyFill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4" borderId="2" xfId="0" applyFont="1" applyFill="1" applyBorder="1" applyAlignment="1" applyProtection="1">
      <alignment horizontal="center" vertical="center" wrapText="1"/>
      <protection locked="0"/>
    </xf>
    <xf numFmtId="0" fontId="23" fillId="4" borderId="21" xfId="0" applyFont="1" applyFill="1" applyBorder="1" applyAlignment="1" applyProtection="1">
      <alignment horizontal="center" vertical="center" wrapText="1"/>
      <protection locked="0"/>
    </xf>
    <xf numFmtId="0" fontId="23" fillId="10" borderId="23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10" borderId="9" xfId="0" applyFont="1" applyFill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3" fillId="9" borderId="21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23" fillId="10" borderId="25" xfId="0" applyFont="1" applyFill="1" applyBorder="1" applyAlignment="1" applyProtection="1">
      <alignment horizontal="center" vertical="center" wrapText="1"/>
      <protection locked="0"/>
    </xf>
    <xf numFmtId="0" fontId="28" fillId="10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23" fillId="9" borderId="18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 applyProtection="1">
      <alignment horizontal="center" vertical="center" wrapText="1"/>
      <protection locked="0"/>
    </xf>
    <xf numFmtId="0" fontId="33" fillId="4" borderId="18" xfId="0" applyFont="1" applyFill="1" applyBorder="1" applyAlignment="1" applyProtection="1">
      <alignment horizontal="center" vertical="center" wrapText="1"/>
      <protection locked="0"/>
    </xf>
    <xf numFmtId="0" fontId="33" fillId="4" borderId="1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10" borderId="18" xfId="0" applyFont="1" applyFill="1" applyBorder="1" applyAlignment="1">
      <alignment horizontal="center" vertical="center" wrapText="1"/>
    </xf>
    <xf numFmtId="0" fontId="32" fillId="9" borderId="18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10" fillId="4" borderId="0" xfId="0" applyFont="1" applyFill="1" applyAlignment="1" applyProtection="1">
      <alignment horizontal="center" vertical="center"/>
      <protection locked="0"/>
    </xf>
    <xf numFmtId="0" fontId="33" fillId="4" borderId="20" xfId="0" applyFont="1" applyFill="1" applyBorder="1" applyAlignment="1" applyProtection="1">
      <alignment horizontal="center" vertical="center" wrapText="1"/>
      <protection locked="0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shrinkToFit="1"/>
    </xf>
    <xf numFmtId="6" fontId="11" fillId="0" borderId="18" xfId="0" applyNumberFormat="1" applyFont="1" applyBorder="1" applyAlignment="1">
      <alignment horizontal="center" vertical="center"/>
    </xf>
    <xf numFmtId="6" fontId="11" fillId="0" borderId="9" xfId="0" applyNumberFormat="1" applyFont="1" applyBorder="1" applyAlignment="1">
      <alignment horizontal="center" vertical="center"/>
    </xf>
    <xf numFmtId="0" fontId="24" fillId="4" borderId="18" xfId="0" applyFont="1" applyFill="1" applyBorder="1" applyAlignment="1" applyProtection="1">
      <alignment horizontal="center" vertical="center"/>
      <protection locked="0"/>
    </xf>
    <xf numFmtId="0" fontId="26" fillId="4" borderId="18" xfId="0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 vertical="center" wrapText="1"/>
    </xf>
    <xf numFmtId="0" fontId="24" fillId="0" borderId="18" xfId="0" applyFont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</xf>
    <xf numFmtId="164" fontId="24" fillId="4" borderId="18" xfId="0" applyNumberFormat="1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6" fontId="24" fillId="0" borderId="18" xfId="0" applyNumberFormat="1" applyFont="1" applyBorder="1" applyAlignment="1" applyProtection="1">
      <alignment horizontal="center" vertical="center"/>
      <protection locked="0"/>
    </xf>
    <xf numFmtId="6" fontId="24" fillId="0" borderId="18" xfId="0" applyNumberFormat="1" applyFont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 shrinkToFit="1"/>
    </xf>
    <xf numFmtId="1" fontId="11" fillId="2" borderId="18" xfId="0" applyNumberFormat="1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6" fontId="11" fillId="4" borderId="24" xfId="0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shrinkToFit="1"/>
    </xf>
    <xf numFmtId="1" fontId="34" fillId="2" borderId="2" xfId="0" applyNumberFormat="1" applyFont="1" applyFill="1" applyBorder="1" applyAlignment="1">
      <alignment horizontal="center" vertical="center"/>
    </xf>
    <xf numFmtId="1" fontId="34" fillId="5" borderId="2" xfId="0" applyNumberFormat="1" applyFont="1" applyFill="1" applyBorder="1" applyAlignment="1">
      <alignment horizontal="center" vertical="center"/>
    </xf>
    <xf numFmtId="0" fontId="23" fillId="5" borderId="23" xfId="0" applyFont="1" applyFill="1" applyBorder="1" applyAlignment="1" applyProtection="1">
      <alignment horizontal="center" vertical="center" wrapText="1"/>
      <protection locked="0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 wrapText="1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 wrapText="1"/>
    </xf>
    <xf numFmtId="0" fontId="11" fillId="10" borderId="23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11" fillId="15" borderId="18" xfId="0" applyFont="1" applyFill="1" applyBorder="1" applyAlignment="1">
      <alignment horizontal="center" vertical="center" wrapText="1"/>
    </xf>
    <xf numFmtId="0" fontId="24" fillId="15" borderId="1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6" fontId="24" fillId="4" borderId="18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25" xfId="0" applyBorder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3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9" borderId="1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26" fillId="10" borderId="21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33" fillId="4" borderId="24" xfId="0" applyFont="1" applyFill="1" applyBorder="1" applyAlignment="1" applyProtection="1">
      <alignment horizontal="center" vertical="center" wrapText="1"/>
      <protection locked="0"/>
    </xf>
    <xf numFmtId="0" fontId="34" fillId="5" borderId="2" xfId="0" applyFont="1" applyFill="1" applyBorder="1" applyAlignment="1">
      <alignment horizontal="center" vertical="center"/>
    </xf>
    <xf numFmtId="0" fontId="23" fillId="10" borderId="21" xfId="0" applyFont="1" applyFill="1" applyBorder="1" applyAlignment="1" applyProtection="1">
      <alignment horizontal="center" vertical="center" wrapText="1"/>
      <protection locked="0"/>
    </xf>
    <xf numFmtId="0" fontId="26" fillId="10" borderId="23" xfId="0" applyFont="1" applyFill="1" applyBorder="1" applyAlignment="1">
      <alignment horizontal="center" vertical="center" wrapText="1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9" borderId="21" xfId="0" applyFont="1" applyFill="1" applyBorder="1" applyAlignment="1">
      <alignment horizontal="center" vertical="center" wrapText="1"/>
    </xf>
    <xf numFmtId="0" fontId="26" fillId="9" borderId="21" xfId="0" applyFont="1" applyFill="1" applyBorder="1" applyAlignment="1" applyProtection="1">
      <alignment horizontal="center" vertical="center" wrapText="1"/>
      <protection locked="0"/>
    </xf>
    <xf numFmtId="0" fontId="26" fillId="5" borderId="18" xfId="0" applyFont="1" applyFill="1" applyBorder="1" applyAlignment="1" applyProtection="1">
      <alignment horizontal="center" vertical="center" wrapText="1"/>
      <protection locked="0"/>
    </xf>
    <xf numFmtId="0" fontId="26" fillId="4" borderId="23" xfId="0" applyFont="1" applyFill="1" applyBorder="1" applyAlignment="1" applyProtection="1">
      <alignment horizontal="center" vertical="center" wrapText="1"/>
      <protection locked="0"/>
    </xf>
    <xf numFmtId="0" fontId="26" fillId="4" borderId="2" xfId="0" applyFont="1" applyFill="1" applyBorder="1" applyAlignment="1" applyProtection="1">
      <alignment horizontal="center" vertical="center" wrapText="1"/>
      <protection locked="0"/>
    </xf>
    <xf numFmtId="0" fontId="26" fillId="4" borderId="2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4" borderId="20" xfId="0" applyFont="1" applyFill="1" applyBorder="1" applyAlignment="1" applyProtection="1">
      <alignment horizontal="center" vertical="center" wrapText="1"/>
      <protection locked="0"/>
    </xf>
    <xf numFmtId="0" fontId="28" fillId="2" borderId="18" xfId="0" applyFont="1" applyFill="1" applyBorder="1" applyAlignment="1">
      <alignment horizontal="center" vertical="center" wrapText="1"/>
    </xf>
    <xf numFmtId="0" fontId="37" fillId="2" borderId="18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6" fillId="8" borderId="18" xfId="0" applyFont="1" applyFill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center" vertical="center"/>
    </xf>
    <xf numFmtId="0" fontId="28" fillId="10" borderId="23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165" fontId="11" fillId="4" borderId="18" xfId="0" applyNumberFormat="1" applyFont="1" applyFill="1" applyBorder="1" applyAlignment="1">
      <alignment horizontal="center" vertical="center" wrapText="1"/>
    </xf>
    <xf numFmtId="165" fontId="11" fillId="4" borderId="23" xfId="0" applyNumberFormat="1" applyFont="1" applyFill="1" applyBorder="1" applyAlignment="1">
      <alignment horizontal="center" vertical="center" wrapText="1"/>
    </xf>
    <xf numFmtId="0" fontId="38" fillId="9" borderId="18" xfId="0" applyFont="1" applyFill="1" applyBorder="1" applyAlignment="1">
      <alignment horizontal="center" vertical="center" wrapText="1"/>
    </xf>
    <xf numFmtId="0" fontId="38" fillId="8" borderId="18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 wrapText="1"/>
    </xf>
    <xf numFmtId="6" fontId="11" fillId="9" borderId="21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165" fontId="11" fillId="4" borderId="21" xfId="0" applyNumberFormat="1" applyFont="1" applyFill="1" applyBorder="1" applyAlignment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  <protection locked="0"/>
    </xf>
    <xf numFmtId="0" fontId="23" fillId="4" borderId="34" xfId="0" applyFont="1" applyFill="1" applyBorder="1" applyAlignment="1" applyProtection="1">
      <alignment horizontal="center" vertical="center" wrapText="1"/>
      <protection locked="0"/>
    </xf>
    <xf numFmtId="0" fontId="11" fillId="10" borderId="18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165" fontId="1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32" fillId="10" borderId="18" xfId="0" applyFont="1" applyFill="1" applyBorder="1" applyAlignment="1" applyProtection="1">
      <alignment horizontal="center" vertical="center" wrapText="1"/>
      <protection locked="0"/>
    </xf>
    <xf numFmtId="0" fontId="32" fillId="2" borderId="18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32" fillId="9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32" fillId="4" borderId="21" xfId="0" applyFont="1" applyFill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 applyProtection="1">
      <alignment horizontal="center" vertical="center" wrapText="1"/>
      <protection locked="0"/>
    </xf>
    <xf numFmtId="0" fontId="29" fillId="2" borderId="18" xfId="0" applyFont="1" applyFill="1" applyBorder="1" applyAlignment="1" applyProtection="1">
      <alignment horizontal="center" vertical="center" wrapText="1"/>
      <protection locked="0"/>
    </xf>
    <xf numFmtId="0" fontId="29" fillId="2" borderId="20" xfId="0" applyFont="1" applyFill="1" applyBorder="1" applyAlignment="1" applyProtection="1">
      <alignment horizontal="center" vertical="center" wrapText="1"/>
      <protection locked="0"/>
    </xf>
    <xf numFmtId="0" fontId="29" fillId="2" borderId="21" xfId="0" applyFont="1" applyFill="1" applyBorder="1" applyAlignment="1" applyProtection="1">
      <alignment horizontal="center" vertical="center" wrapText="1"/>
      <protection locked="0"/>
    </xf>
    <xf numFmtId="0" fontId="32" fillId="10" borderId="21" xfId="0" applyFont="1" applyFill="1" applyBorder="1" applyAlignment="1" applyProtection="1">
      <alignment horizontal="center" vertical="center" wrapText="1"/>
      <protection locked="0"/>
    </xf>
    <xf numFmtId="0" fontId="32" fillId="10" borderId="9" xfId="0" applyFont="1" applyFill="1" applyBorder="1" applyAlignment="1" applyProtection="1">
      <alignment horizontal="center" vertical="center" wrapText="1"/>
      <protection locked="0"/>
    </xf>
    <xf numFmtId="0" fontId="32" fillId="10" borderId="40" xfId="0" applyFont="1" applyFill="1" applyBorder="1" applyAlignment="1" applyProtection="1">
      <alignment horizontal="center" vertical="center" wrapText="1"/>
      <protection locked="0"/>
    </xf>
    <xf numFmtId="0" fontId="32" fillId="10" borderId="8" xfId="0" applyFont="1" applyFill="1" applyBorder="1" applyAlignment="1" applyProtection="1">
      <alignment horizontal="center" vertical="center" wrapText="1"/>
      <protection locked="0"/>
    </xf>
    <xf numFmtId="0" fontId="32" fillId="4" borderId="9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10" borderId="20" xfId="0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0" fontId="32" fillId="4" borderId="23" xfId="0" applyFont="1" applyFill="1" applyBorder="1" applyAlignment="1" applyProtection="1">
      <alignment horizontal="center" vertical="center" wrapText="1"/>
      <protection locked="0"/>
    </xf>
    <xf numFmtId="0" fontId="11" fillId="10" borderId="21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39" fillId="4" borderId="18" xfId="0" applyFont="1" applyFill="1" applyBorder="1" applyAlignment="1" applyProtection="1">
      <alignment horizontal="center" vertical="center" wrapText="1"/>
      <protection locked="0"/>
    </xf>
    <xf numFmtId="0" fontId="11" fillId="10" borderId="9" xfId="0" applyFont="1" applyFill="1" applyBorder="1" applyAlignment="1" applyProtection="1">
      <alignment horizontal="center" vertical="center" wrapText="1"/>
      <protection locked="0"/>
    </xf>
    <xf numFmtId="0" fontId="11" fillId="10" borderId="36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>
      <alignment horizontal="center" vertical="center"/>
    </xf>
    <xf numFmtId="0" fontId="28" fillId="4" borderId="18" xfId="0" applyFont="1" applyFill="1" applyBorder="1" applyAlignment="1" applyProtection="1">
      <alignment horizontal="center" vertical="center" wrapText="1"/>
      <protection locked="0"/>
    </xf>
    <xf numFmtId="0" fontId="28" fillId="10" borderId="5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41" fillId="14" borderId="2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 applyProtection="1">
      <alignment horizontal="center" vertical="center" wrapText="1"/>
      <protection locked="0"/>
    </xf>
    <xf numFmtId="0" fontId="42" fillId="10" borderId="18" xfId="0" applyFont="1" applyFill="1" applyBorder="1" applyAlignment="1" applyProtection="1">
      <alignment horizontal="center" vertical="center" wrapText="1"/>
      <protection locked="0"/>
    </xf>
    <xf numFmtId="0" fontId="37" fillId="8" borderId="18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 wrapText="1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14" borderId="15" xfId="0" applyFont="1" applyFill="1" applyBorder="1" applyAlignment="1">
      <alignment horizontal="center" vertical="center" wrapText="1"/>
    </xf>
    <xf numFmtId="0" fontId="41" fillId="14" borderId="15" xfId="0" applyFont="1" applyFill="1" applyBorder="1" applyAlignment="1">
      <alignment horizontal="center" vertical="center" wrapText="1"/>
    </xf>
    <xf numFmtId="0" fontId="41" fillId="14" borderId="15" xfId="0" applyFont="1" applyFill="1" applyBorder="1" applyAlignment="1">
      <alignment horizontal="center" vertical="center"/>
    </xf>
    <xf numFmtId="165" fontId="41" fillId="14" borderId="15" xfId="0" applyNumberFormat="1" applyFont="1" applyFill="1" applyBorder="1" applyAlignment="1">
      <alignment horizontal="center" vertical="center" wrapText="1"/>
    </xf>
    <xf numFmtId="0" fontId="41" fillId="14" borderId="23" xfId="0" applyFont="1" applyFill="1" applyBorder="1" applyAlignment="1">
      <alignment horizontal="center" vertical="center" wrapText="1"/>
    </xf>
    <xf numFmtId="0" fontId="41" fillId="14" borderId="23" xfId="0" applyFont="1" applyFill="1" applyBorder="1" applyAlignment="1" applyProtection="1">
      <alignment horizontal="center" vertical="center" wrapText="1"/>
      <protection locked="0"/>
    </xf>
    <xf numFmtId="0" fontId="41" fillId="14" borderId="14" xfId="0" applyFont="1" applyFill="1" applyBorder="1" applyAlignment="1" applyProtection="1">
      <alignment horizontal="center" vertical="center" wrapText="1"/>
      <protection locked="0"/>
    </xf>
    <xf numFmtId="0" fontId="41" fillId="14" borderId="22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/>
    </xf>
    <xf numFmtId="0" fontId="11" fillId="4" borderId="40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165" fontId="11" fillId="4" borderId="18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165" fontId="11" fillId="9" borderId="18" xfId="0" applyNumberFormat="1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165" fontId="24" fillId="4" borderId="18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wrapText="1"/>
    </xf>
    <xf numFmtId="0" fontId="45" fillId="0" borderId="0" xfId="0" applyFont="1"/>
    <xf numFmtId="0" fontId="44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5" fontId="11" fillId="0" borderId="18" xfId="0" applyNumberFormat="1" applyFont="1" applyBorder="1" applyAlignment="1" applyProtection="1">
      <alignment horizontal="center" vertical="center" wrapText="1"/>
      <protection locked="0"/>
    </xf>
    <xf numFmtId="165" fontId="11" fillId="9" borderId="21" xfId="0" applyNumberFormat="1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28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165" fontId="24" fillId="9" borderId="13" xfId="0" applyNumberFormat="1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32" fillId="8" borderId="28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165" fontId="11" fillId="9" borderId="13" xfId="0" applyNumberFormat="1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28" fillId="8" borderId="15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 applyProtection="1">
      <alignment horizontal="center" vertical="center" wrapText="1"/>
      <protection locked="0"/>
    </xf>
    <xf numFmtId="0" fontId="11" fillId="9" borderId="35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11" fillId="9" borderId="27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 wrapText="1"/>
    </xf>
    <xf numFmtId="6" fontId="11" fillId="4" borderId="23" xfId="0" applyNumberFormat="1" applyFont="1" applyFill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6" fontId="11" fillId="4" borderId="29" xfId="0" applyNumberFormat="1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9" borderId="4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165" fontId="3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65" fontId="24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23" fillId="0" borderId="23" xfId="0" applyFont="1" applyBorder="1" applyAlignment="1" applyProtection="1">
      <alignment horizontal="center" vertical="center"/>
      <protection locked="0"/>
    </xf>
    <xf numFmtId="0" fontId="32" fillId="9" borderId="23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10" borderId="23" xfId="0" applyFont="1" applyFill="1" applyBorder="1" applyAlignment="1">
      <alignment horizontal="center" vertical="center"/>
    </xf>
    <xf numFmtId="6" fontId="11" fillId="0" borderId="23" xfId="0" applyNumberFormat="1" applyFont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3" fillId="4" borderId="18" xfId="0" applyFont="1" applyFill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 wrapText="1"/>
    </xf>
    <xf numFmtId="6" fontId="23" fillId="0" borderId="23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23" fillId="10" borderId="18" xfId="0" applyFont="1" applyFill="1" applyBorder="1" applyAlignment="1">
      <alignment horizontal="center" vertical="center"/>
    </xf>
    <xf numFmtId="6" fontId="23" fillId="0" borderId="18" xfId="0" applyNumberFormat="1" applyFont="1" applyBorder="1" applyAlignment="1">
      <alignment horizontal="center" vertical="center" wrapText="1"/>
    </xf>
    <xf numFmtId="6" fontId="23" fillId="9" borderId="18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3" fillId="10" borderId="18" xfId="0" applyFont="1" applyFill="1" applyBorder="1" applyAlignment="1">
      <alignment horizontal="center" vertical="center" wrapText="1"/>
    </xf>
    <xf numFmtId="165" fontId="23" fillId="4" borderId="18" xfId="0" applyNumberFormat="1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165" fontId="23" fillId="0" borderId="18" xfId="0" applyNumberFormat="1" applyFont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 wrapText="1"/>
    </xf>
    <xf numFmtId="165" fontId="23" fillId="0" borderId="18" xfId="0" applyNumberFormat="1" applyFont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23" fillId="4" borderId="20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 applyProtection="1">
      <alignment horizontal="center" vertical="center" wrapText="1"/>
      <protection locked="0"/>
    </xf>
    <xf numFmtId="0" fontId="24" fillId="4" borderId="23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11" fillId="4" borderId="30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26" fillId="5" borderId="9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3" fillId="4" borderId="40" xfId="0" applyFont="1" applyFill="1" applyBorder="1" applyAlignment="1" applyProtection="1">
      <alignment horizontal="center" vertical="center" wrapText="1"/>
      <protection locked="0"/>
    </xf>
    <xf numFmtId="0" fontId="31" fillId="5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23" fillId="9" borderId="9" xfId="0" applyFont="1" applyFill="1" applyBorder="1" applyAlignment="1" applyProtection="1">
      <alignment horizontal="center" vertical="center" wrapText="1"/>
      <protection locked="0"/>
    </xf>
    <xf numFmtId="0" fontId="23" fillId="9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0" fontId="33" fillId="4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10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5" fontId="23" fillId="0" borderId="18" xfId="0" applyNumberFormat="1" applyFont="1" applyBorder="1" applyAlignment="1" applyProtection="1">
      <alignment horizontal="center" vertical="center" wrapText="1"/>
      <protection locked="0"/>
    </xf>
    <xf numFmtId="0" fontId="54" fillId="0" borderId="2" xfId="0" applyFont="1" applyBorder="1" applyAlignment="1">
      <alignment horizontal="center" vertical="center" wrapText="1"/>
    </xf>
    <xf numFmtId="6" fontId="23" fillId="0" borderId="2" xfId="0" applyNumberFormat="1" applyFont="1" applyBorder="1" applyAlignment="1" applyProtection="1">
      <alignment horizontal="center" vertical="center"/>
      <protection locked="0"/>
    </xf>
    <xf numFmtId="6" fontId="23" fillId="0" borderId="2" xfId="0" applyNumberFormat="1" applyFont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 wrapText="1"/>
    </xf>
    <xf numFmtId="165" fontId="11" fillId="9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  <protection locked="0"/>
    </xf>
    <xf numFmtId="0" fontId="33" fillId="9" borderId="18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6" fontId="32" fillId="9" borderId="21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5" fontId="23" fillId="5" borderId="18" xfId="0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6" fontId="23" fillId="9" borderId="9" xfId="0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65" fontId="23" fillId="4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3" fillId="10" borderId="1" xfId="0" applyFont="1" applyFill="1" applyBorder="1" applyAlignment="1" applyProtection="1">
      <alignment horizontal="center" vertical="center" wrapText="1"/>
      <protection locked="0"/>
    </xf>
    <xf numFmtId="0" fontId="28" fillId="10" borderId="9" xfId="0" applyFont="1" applyFill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23" fillId="10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32" fillId="4" borderId="8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center" vertical="center" wrapText="1"/>
    </xf>
    <xf numFmtId="0" fontId="11" fillId="9" borderId="52" xfId="0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>
      <alignment horizontal="center" vertical="center" wrapText="1"/>
    </xf>
    <xf numFmtId="164" fontId="24" fillId="4" borderId="23" xfId="0" applyNumberFormat="1" applyFont="1" applyFill="1" applyBorder="1" applyAlignment="1">
      <alignment horizontal="center" vertical="center" shrinkToFit="1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3" fillId="10" borderId="2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6" fontId="24" fillId="4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164" fontId="24" fillId="4" borderId="9" xfId="0" applyNumberFormat="1" applyFont="1" applyFill="1" applyBorder="1" applyAlignment="1">
      <alignment horizontal="center" vertical="center" shrinkToFit="1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24" fillId="15" borderId="20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6" fontId="11" fillId="9" borderId="18" xfId="0" applyNumberFormat="1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24" fillId="10" borderId="4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3" fillId="10" borderId="24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11" fillId="15" borderId="23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4" fillId="15" borderId="9" xfId="0" applyFont="1" applyFill="1" applyBorder="1" applyAlignment="1">
      <alignment horizontal="center" vertical="center" wrapText="1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1" fillId="2" borderId="54" xfId="0" applyFont="1" applyFill="1" applyBorder="1" applyAlignment="1">
      <alignment horizontal="center" vertical="center" wrapText="1"/>
    </xf>
    <xf numFmtId="6" fontId="24" fillId="4" borderId="18" xfId="0" applyNumberFormat="1" applyFont="1" applyFill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23" fillId="9" borderId="0" xfId="0" applyFont="1" applyFill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6" fontId="11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0" fontId="23" fillId="8" borderId="49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34" fillId="8" borderId="46" xfId="0" applyFont="1" applyFill="1" applyBorder="1" applyAlignment="1">
      <alignment horizontal="center" vertical="center"/>
    </xf>
    <xf numFmtId="0" fontId="34" fillId="8" borderId="46" xfId="0" applyFont="1" applyFill="1" applyBorder="1" applyAlignment="1">
      <alignment horizontal="center" vertical="center" wrapText="1"/>
    </xf>
    <xf numFmtId="6" fontId="34" fillId="9" borderId="46" xfId="0" applyNumberFormat="1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34" fillId="9" borderId="47" xfId="0" applyFont="1" applyFill="1" applyBorder="1" applyAlignment="1">
      <alignment horizontal="center" vertical="center" wrapText="1"/>
    </xf>
    <xf numFmtId="0" fontId="23" fillId="9" borderId="45" xfId="0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 wrapText="1"/>
    </xf>
    <xf numFmtId="0" fontId="34" fillId="9" borderId="49" xfId="0" applyFont="1" applyFill="1" applyBorder="1" applyAlignment="1">
      <alignment horizontal="center" vertical="center" wrapText="1"/>
    </xf>
    <xf numFmtId="0" fontId="34" fillId="8" borderId="1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1" fillId="10" borderId="35" xfId="0" applyFont="1" applyFill="1" applyBorder="1" applyAlignment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56" fillId="0" borderId="0" xfId="0" applyFont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10" borderId="29" xfId="0" applyFont="1" applyFill="1" applyBorder="1" applyAlignment="1" applyProtection="1">
      <alignment horizontal="center" vertical="center" wrapText="1"/>
      <protection locked="0"/>
    </xf>
    <xf numFmtId="6" fontId="12" fillId="0" borderId="35" xfId="0" applyNumberFormat="1" applyFont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1" fillId="8" borderId="29" xfId="0" applyFont="1" applyFill="1" applyBorder="1" applyAlignment="1">
      <alignment horizontal="center" vertical="center" wrapText="1"/>
    </xf>
    <xf numFmtId="0" fontId="24" fillId="15" borderId="23" xfId="0" applyFont="1" applyFill="1" applyBorder="1" applyAlignment="1">
      <alignment horizontal="center" vertical="center" wrapText="1"/>
    </xf>
    <xf numFmtId="6" fontId="11" fillId="9" borderId="23" xfId="0" applyNumberFormat="1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6" fontId="11" fillId="0" borderId="2" xfId="0" applyNumberFormat="1" applyFont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 wrapText="1"/>
    </xf>
    <xf numFmtId="0" fontId="11" fillId="8" borderId="3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3" fillId="10" borderId="49" xfId="0" applyFont="1" applyFill="1" applyBorder="1" applyAlignment="1">
      <alignment horizontal="center" vertical="center" wrapText="1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23" fillId="4" borderId="46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0" fontId="34" fillId="2" borderId="45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 applyProtection="1">
      <alignment horizontal="center" vertical="center" wrapText="1"/>
      <protection locked="0"/>
    </xf>
    <xf numFmtId="0" fontId="23" fillId="4" borderId="45" xfId="0" applyFont="1" applyFill="1" applyBorder="1" applyAlignment="1" applyProtection="1">
      <alignment horizontal="center" vertical="center" wrapText="1"/>
      <protection locked="0"/>
    </xf>
    <xf numFmtId="0" fontId="34" fillId="4" borderId="49" xfId="0" applyFont="1" applyFill="1" applyBorder="1" applyAlignment="1" applyProtection="1">
      <alignment horizontal="center" vertical="center" wrapText="1"/>
      <protection locked="0"/>
    </xf>
    <xf numFmtId="0" fontId="23" fillId="4" borderId="46" xfId="0" applyFont="1" applyFill="1" applyBorder="1" applyAlignment="1" applyProtection="1">
      <alignment horizontal="center" vertical="center" wrapText="1"/>
      <protection locked="0"/>
    </xf>
    <xf numFmtId="0" fontId="34" fillId="4" borderId="24" xfId="0" applyFont="1" applyFill="1" applyBorder="1" applyAlignment="1" applyProtection="1">
      <alignment horizontal="center" vertical="center" wrapText="1"/>
      <protection locked="0"/>
    </xf>
    <xf numFmtId="0" fontId="52" fillId="0" borderId="2" xfId="0" applyFont="1" applyBorder="1" applyAlignment="1">
      <alignment vertical="center" wrapText="1"/>
    </xf>
    <xf numFmtId="0" fontId="34" fillId="2" borderId="46" xfId="0" applyFont="1" applyFill="1" applyBorder="1" applyAlignment="1" applyProtection="1">
      <alignment horizontal="center" vertical="center" wrapText="1"/>
      <protection locked="0"/>
    </xf>
    <xf numFmtId="0" fontId="34" fillId="10" borderId="46" xfId="0" applyFont="1" applyFill="1" applyBorder="1" applyAlignment="1" applyProtection="1">
      <alignment horizontal="center" vertical="center" wrapText="1"/>
      <protection locked="0"/>
    </xf>
    <xf numFmtId="6" fontId="34" fillId="0" borderId="46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1" fillId="14" borderId="27" xfId="0" applyFont="1" applyFill="1" applyBorder="1" applyAlignment="1">
      <alignment horizontal="center" vertical="center" wrapText="1"/>
    </xf>
    <xf numFmtId="0" fontId="41" fillId="1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5" borderId="16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00FF00"/>
      <color rgb="FFFFFF66"/>
      <color rgb="FFFF6600"/>
      <color rgb="FFDDD9C4"/>
      <color rgb="FFFF00C8"/>
      <color rgb="FF3B5724"/>
      <color rgb="FF284D0F"/>
      <color rgb="FFF70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PT" sz="1600" b="1" i="0" baseline="0">
                <a:effectLst/>
              </a:rPr>
              <a:t>Calendarização da proposta</a:t>
            </a:r>
            <a:endParaRPr lang="pt-PT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Dados!$H$4:$H$5</c:f>
              <c:strCache>
                <c:ptCount val="2"/>
                <c:pt idx="0">
                  <c:v>PAA inicial</c:v>
                </c:pt>
                <c:pt idx="1">
                  <c:v>Nova proposta</c:v>
                </c:pt>
              </c:strCache>
            </c:strRef>
          </c:cat>
          <c:val>
            <c:numRef>
              <c:f>Dados!$I$4:$I$5</c:f>
              <c:numCache>
                <c:formatCode>General</c:formatCode>
                <c:ptCount val="2"/>
                <c:pt idx="0">
                  <c:v>275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4E1-A0D6-82F0A1E28B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1367072"/>
        <c:axId val="337703936"/>
      </c:barChart>
      <c:catAx>
        <c:axId val="36136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7703936"/>
        <c:crosses val="autoZero"/>
        <c:auto val="1"/>
        <c:lblAlgn val="ctr"/>
        <c:lblOffset val="100"/>
        <c:noMultiLvlLbl val="0"/>
      </c:catAx>
      <c:valAx>
        <c:axId val="337703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Nº de Atividades</a:t>
                </a:r>
                <a:endParaRPr lang="pt-PT" sz="11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136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600" b="1" i="0" baseline="0">
                <a:effectLst/>
              </a:rPr>
              <a:t>Atividades em Articulação</a:t>
            </a:r>
            <a:endParaRPr lang="pt-PT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6353088630390329E-3"/>
                  <c:y val="-8.991189550509658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Nº Total; </a:t>
                    </a:r>
                    <a:fld id="{A6960CBE-C4A6-449D-BDBA-178AFF2A558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9FB-4F8E-8898-BCB14EE54915}"/>
                </c:ext>
              </c:extLst>
            </c:dLbl>
            <c:dLbl>
              <c:idx val="1"/>
              <c:layout>
                <c:manualLayout>
                  <c:x val="3.7082470904312263E-2"/>
                  <c:y val="-4.309450109678925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Realizadas; </a:t>
                    </a:r>
                    <a:fld id="{51ED21B5-3298-4692-AA31-68C724CF553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9FB-4F8E-8898-BCB14EE54915}"/>
                </c:ext>
              </c:extLst>
            </c:dLbl>
            <c:dLbl>
              <c:idx val="2"/>
              <c:layout>
                <c:manualLayout>
                  <c:x val="5.7941360787987908E-2"/>
                  <c:y val="-1.4892830131052255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Não Realizadas; </a:t>
                    </a:r>
                    <a:fld id="{39F2EA2D-1563-41DE-8A1C-AB94C06207E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9FB-4F8E-8898-BCB14EE54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Dados!$C$29:$E$29</c:f>
              <c:numCache>
                <c:formatCode>General</c:formatCode>
                <c:ptCount val="3"/>
                <c:pt idx="0">
                  <c:v>170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FB-4F8E-8898-BCB14EE54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6282896"/>
        <c:axId val="366277016"/>
        <c:axId val="0"/>
      </c:bar3DChart>
      <c:catAx>
        <c:axId val="366282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6277016"/>
        <c:crosses val="autoZero"/>
        <c:auto val="1"/>
        <c:lblAlgn val="ctr"/>
        <c:lblOffset val="100"/>
        <c:noMultiLvlLbl val="0"/>
      </c:catAx>
      <c:valAx>
        <c:axId val="366277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6628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800" b="1" i="0" baseline="0">
                <a:effectLst/>
              </a:rPr>
              <a:t>Atividades em Articulação</a:t>
            </a:r>
            <a:endParaRPr lang="pt-PT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NºTotal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B8A68246-CDA1-4727-866E-667954A424FA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70E-4174-8EC9-62A502C67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Dados!$C$29:$C$30</c:f>
              <c:numCache>
                <c:formatCode>General</c:formatCode>
                <c:ptCount val="2"/>
                <c:pt idx="0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E-4174-8EC9-62A502C672F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853807750121644E-3"/>
                  <c:y val="2.69474700144982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Realizadas  </a:t>
                    </a:r>
                    <a:fld id="{E55B630A-B9A3-4CD7-ABEC-77D4FB4F1F65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27780803505989"/>
                      <c:h val="0.115431564186963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70E-4174-8EC9-62A502C672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1AED080-885C-4DF9-9823-4A9A34CACA1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70E-4174-8EC9-62A502C67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Dados!$D$29:$D$30</c:f>
              <c:numCache>
                <c:formatCode>0%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0E-4174-8EC9-62A502C672F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Não Realizadas  </a:t>
                    </a:r>
                    <a:fld id="{ED63FD8D-B80F-4FD3-BC2D-C3D3E37FCC58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70E-4174-8EC9-62A502C672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FA525044-0700-4064-9EE7-2DA1C955070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70E-4174-8EC9-62A502C67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Dados!$E$29:$E$30</c:f>
              <c:numCache>
                <c:formatCode>0%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0E-4174-8EC9-62A502C67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6278192"/>
        <c:axId val="366278976"/>
      </c:barChart>
      <c:catAx>
        <c:axId val="366278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Valores</a:t>
                </a:r>
                <a:r>
                  <a:rPr lang="pt-PT" baseline="0"/>
                  <a:t> Absolutos/ Relativos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66278976"/>
        <c:crosses val="autoZero"/>
        <c:auto val="1"/>
        <c:lblAlgn val="ctr"/>
        <c:lblOffset val="100"/>
        <c:noMultiLvlLbl val="0"/>
      </c:catAx>
      <c:valAx>
        <c:axId val="36627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Nº</a:t>
                </a:r>
                <a:r>
                  <a:rPr lang="pt-PT" baseline="0"/>
                  <a:t> Atividades 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6627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 Atividades Realizadas/ Não Realizadas</a:t>
            </a:r>
            <a:endParaRPr lang="pt-PT" sz="1600">
              <a:effectLst/>
            </a:endParaRPr>
          </a:p>
        </c:rich>
      </c:tx>
      <c:layout>
        <c:manualLayout>
          <c:xMode val="edge"/>
          <c:yMode val="edge"/>
          <c:x val="0.23797569427160528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E1-4931-96BA-955E2C5DBA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E1-4931-96BA-955E2C5DBAF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 baseline="0">
                        <a:solidFill>
                          <a:schemeClr val="bg1"/>
                        </a:solidFill>
                      </a:rPr>
                      <a:t>REALIZADAS 268; 89%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8FE1-4931-96BA-955E2C5DBAF6}"/>
                </c:ext>
              </c:extLst>
            </c:dLbl>
            <c:dLbl>
              <c:idx val="1"/>
              <c:tx>
                <c:rich>
                  <a:bodyPr rot="0" spcFirstLastPara="1" vertOverflow="ellipsis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 baseline="0">
                        <a:solidFill>
                          <a:schemeClr val="bg1"/>
                        </a:solidFill>
                      </a:rPr>
                      <a:t>NÃO REALIZADAS  34;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3-8FE1-4931-96BA-955E2C5DB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Dados!$D$24:$E$24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E1-4931-96BA-955E2C5DBAF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FE1-4931-96BA-955E2C5DBA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FE1-4931-96BA-955E2C5DBA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Dados!$D$25:$E$25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E1-4931-96BA-955E2C5DBA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PT" sz="1600" b="1" i="0" baseline="0">
                <a:effectLst/>
              </a:rPr>
              <a:t>Distribuição das Atividades ao longo do ano</a:t>
            </a:r>
            <a:endParaRPr lang="pt-PT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Dados!$H$10:$H$12</c:f>
              <c:strCache>
                <c:ptCount val="3"/>
                <c:pt idx="0">
                  <c:v>1º Semestre</c:v>
                </c:pt>
                <c:pt idx="1">
                  <c:v>2º Semestre</c:v>
                </c:pt>
                <c:pt idx="2">
                  <c:v>Anual</c:v>
                </c:pt>
              </c:strCache>
            </c:strRef>
          </c:cat>
          <c:val>
            <c:numRef>
              <c:f>Dados!$I$10:$I$12</c:f>
              <c:numCache>
                <c:formatCode>General</c:formatCode>
                <c:ptCount val="3"/>
                <c:pt idx="0">
                  <c:v>68</c:v>
                </c:pt>
                <c:pt idx="1">
                  <c:v>92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9-42EC-A995-1D21F2FF5F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5032144"/>
        <c:axId val="339786584"/>
      </c:barChart>
      <c:catAx>
        <c:axId val="36503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9786584"/>
        <c:crosses val="autoZero"/>
        <c:auto val="1"/>
        <c:lblAlgn val="ctr"/>
        <c:lblOffset val="100"/>
        <c:noMultiLvlLbl val="0"/>
      </c:catAx>
      <c:valAx>
        <c:axId val="339786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Nº de Atividades</a:t>
                </a:r>
                <a:endParaRPr lang="pt-PT" sz="11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503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PT" sz="1600" b="1" i="0" baseline="0">
                <a:effectLst/>
              </a:rPr>
              <a:t>Tipologia das Atividades</a:t>
            </a:r>
            <a:endParaRPr lang="pt-PT" sz="1600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Dados!$L$3:$L$12</c:f>
              <c:strCache>
                <c:ptCount val="10"/>
                <c:pt idx="0">
                  <c:v>Exposição</c:v>
                </c:pt>
                <c:pt idx="1">
                  <c:v>Mostra/Exposição trabalhos alunos</c:v>
                </c:pt>
                <c:pt idx="2">
                  <c:v>Projeto</c:v>
                </c:pt>
                <c:pt idx="3">
                  <c:v>Conf/Palestra/Debate/Leituras</c:v>
                </c:pt>
                <c:pt idx="4">
                  <c:v>Workshop temático </c:v>
                </c:pt>
                <c:pt idx="5">
                  <c:v>Olimpíadas/Competição/Concurso </c:v>
                </c:pt>
                <c:pt idx="6">
                  <c:v>Atividades/Campanhas de Solidariedade</c:v>
                </c:pt>
                <c:pt idx="7">
                  <c:v>Visualização  apresentação/Peça teatro/filme</c:v>
                </c:pt>
                <c:pt idx="8">
                  <c:v>Visita de estudo </c:v>
                </c:pt>
                <c:pt idx="9">
                  <c:v>Aval/Orient/Acomp</c:v>
                </c:pt>
              </c:strCache>
            </c:strRef>
          </c:cat>
          <c:val>
            <c:numRef>
              <c:f>Dados!$M$3:$M$12</c:f>
              <c:numCache>
                <c:formatCode>General</c:formatCode>
                <c:ptCount val="10"/>
                <c:pt idx="0">
                  <c:v>12</c:v>
                </c:pt>
                <c:pt idx="1">
                  <c:v>38</c:v>
                </c:pt>
                <c:pt idx="2">
                  <c:v>81</c:v>
                </c:pt>
                <c:pt idx="3">
                  <c:v>20</c:v>
                </c:pt>
                <c:pt idx="4">
                  <c:v>2</c:v>
                </c:pt>
                <c:pt idx="5">
                  <c:v>38</c:v>
                </c:pt>
                <c:pt idx="6">
                  <c:v>15</c:v>
                </c:pt>
                <c:pt idx="7">
                  <c:v>8</c:v>
                </c:pt>
                <c:pt idx="8">
                  <c:v>20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8-44AD-B83B-B2D17178B2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9619192"/>
        <c:axId val="363599064"/>
      </c:barChart>
      <c:catAx>
        <c:axId val="339619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63599064"/>
        <c:crosses val="autoZero"/>
        <c:auto val="1"/>
        <c:lblAlgn val="ctr"/>
        <c:lblOffset val="100"/>
        <c:noMultiLvlLbl val="0"/>
      </c:catAx>
      <c:valAx>
        <c:axId val="363599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39619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Custos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Dados!$H$17:$H$20</c:f>
              <c:strCache>
                <c:ptCount val="4"/>
                <c:pt idx="0">
                  <c:v>Abaixo do Orçamento</c:v>
                </c:pt>
                <c:pt idx="1">
                  <c:v>Cumpriu o Orçamento</c:v>
                </c:pt>
                <c:pt idx="2">
                  <c:v>Ultrapassou o Orçamento</c:v>
                </c:pt>
                <c:pt idx="3">
                  <c:v>Não Realizada (S/ Inform)</c:v>
                </c:pt>
              </c:strCache>
            </c:strRef>
          </c:cat>
          <c:val>
            <c:numRef>
              <c:f>Dados!$I$17:$I$20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C-46D6-91C0-8551439ED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9698088"/>
        <c:axId val="339698480"/>
      </c:barChart>
      <c:catAx>
        <c:axId val="339698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9698480"/>
        <c:crosses val="autoZero"/>
        <c:auto val="1"/>
        <c:lblAlgn val="ctr"/>
        <c:lblOffset val="100"/>
        <c:noMultiLvlLbl val="0"/>
      </c:catAx>
      <c:valAx>
        <c:axId val="33969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PT"/>
                  <a:t>Nº de Atividades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9698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Avaliação</a:t>
            </a:r>
            <a:r>
              <a:rPr lang="en-US" baseline="0"/>
              <a:t> das Atividades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F38F-4649-9DB2-568B8FBA22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38F-4649-9DB2-568B8FBA22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38F-4649-9DB2-568B8FBA2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Dados!$L$16:$L$20</c:f>
              <c:strCache>
                <c:ptCount val="5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Muito Bom</c:v>
                </c:pt>
                <c:pt idx="4">
                  <c:v>Não Realizada (S/ Inform)</c:v>
                </c:pt>
              </c:strCache>
            </c:strRef>
          </c:cat>
          <c:val>
            <c:numRef>
              <c:f>Dados!$M$16:$M$20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4-4817-9E4E-3A1A25E671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PAA - Eixos do  Projeto Educativo</a:t>
            </a:r>
            <a:endParaRPr lang="pt-PT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Dados!$Q$3</c:f>
              <c:strCache>
                <c:ptCount val="1"/>
                <c:pt idx="0">
                  <c:v>NºTotal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Dados!$P$4:$P$19</c:f>
              <c:strCache>
                <c:ptCount val="16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  <c:pt idx="15">
                  <c:v>P16</c:v>
                </c:pt>
              </c:strCache>
            </c:strRef>
          </c:cat>
          <c:val>
            <c:numRef>
              <c:f>Dados!$Q$4:$Q$19</c:f>
              <c:numCache>
                <c:formatCode>0</c:formatCode>
                <c:ptCount val="16"/>
                <c:pt idx="0">
                  <c:v>2</c:v>
                </c:pt>
                <c:pt idx="1">
                  <c:v>91</c:v>
                </c:pt>
                <c:pt idx="2">
                  <c:v>218</c:v>
                </c:pt>
                <c:pt idx="3">
                  <c:v>84</c:v>
                </c:pt>
                <c:pt idx="4">
                  <c:v>191</c:v>
                </c:pt>
                <c:pt idx="5">
                  <c:v>5</c:v>
                </c:pt>
                <c:pt idx="6">
                  <c:v>0</c:v>
                </c:pt>
                <c:pt idx="7">
                  <c:v>8</c:v>
                </c:pt>
                <c:pt idx="8">
                  <c:v>2</c:v>
                </c:pt>
                <c:pt idx="9">
                  <c:v>174</c:v>
                </c:pt>
                <c:pt idx="10">
                  <c:v>56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15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3-446A-AEB4-91DD069506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9703184"/>
        <c:axId val="339698872"/>
        <c:axId val="0"/>
      </c:bar3DChart>
      <c:catAx>
        <c:axId val="3397031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Eixos do PE</a:t>
                </a:r>
                <a:endParaRPr lang="pt-PT" sz="1100">
                  <a:effectLst/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39698872"/>
        <c:crosses val="autoZero"/>
        <c:auto val="1"/>
        <c:lblAlgn val="ctr"/>
        <c:lblOffset val="100"/>
        <c:noMultiLvlLbl val="0"/>
      </c:catAx>
      <c:valAx>
        <c:axId val="339698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pt-PT" sz="1100"/>
                  <a:t>Total de Atividades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3970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800" b="1" i="0" baseline="0">
                <a:effectLst/>
              </a:rPr>
              <a:t>Formas de Divulgação das Atividades</a:t>
            </a:r>
            <a:endParaRPr lang="pt-PT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735142353366193E-2"/>
          <c:y val="0.2087613105349842"/>
          <c:w val="0.57814173624771359"/>
          <c:h val="0.72485191101947688"/>
        </c:manualLayout>
      </c:layout>
      <c:pie3DChart>
        <c:varyColors val="1"/>
        <c:ser>
          <c:idx val="0"/>
          <c:order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4892-4A89-A830-51DF34E2077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892-4A89-A830-51DF34E2077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892-4A89-A830-51DF34E2077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892-4A89-A830-51DF34E2077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4892-4A89-A830-51DF34E2077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/>
                  </a:pPr>
                  <a:endParaRPr lang="pt-PT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892-4A89-A830-51DF34E20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Dados!$H$29:$H$34</c:f>
              <c:strCache>
                <c:ptCount val="6"/>
                <c:pt idx="0">
                  <c:v>Jornal</c:v>
                </c:pt>
                <c:pt idx="1">
                  <c:v>Página Web</c:v>
                </c:pt>
                <c:pt idx="2">
                  <c:v>Inf aos EE</c:v>
                </c:pt>
                <c:pt idx="3">
                  <c:v>Afixado no Agrup</c:v>
                </c:pt>
                <c:pt idx="4">
                  <c:v>Redes Sociais</c:v>
                </c:pt>
                <c:pt idx="5">
                  <c:v>Org Comunicação Social Externos</c:v>
                </c:pt>
              </c:strCache>
            </c:strRef>
          </c:cat>
          <c:val>
            <c:numRef>
              <c:f>Dados!$I$29:$I$34</c:f>
              <c:numCache>
                <c:formatCode>General</c:formatCode>
                <c:ptCount val="6"/>
                <c:pt idx="0">
                  <c:v>63</c:v>
                </c:pt>
                <c:pt idx="1">
                  <c:v>154</c:v>
                </c:pt>
                <c:pt idx="2">
                  <c:v>121</c:v>
                </c:pt>
                <c:pt idx="3">
                  <c:v>96</c:v>
                </c:pt>
                <c:pt idx="4">
                  <c:v>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6-48A9-BDA3-59730B2AD1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800" b="1" i="0" baseline="0">
                <a:effectLst/>
              </a:rPr>
              <a:t>Formas de Divulgação das Atividades</a:t>
            </a:r>
            <a:endParaRPr lang="pt-PT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Dados!$H$29:$H$34</c:f>
              <c:strCache>
                <c:ptCount val="6"/>
                <c:pt idx="0">
                  <c:v>Jornal</c:v>
                </c:pt>
                <c:pt idx="1">
                  <c:v>Página Web</c:v>
                </c:pt>
                <c:pt idx="2">
                  <c:v>Inf aos EE</c:v>
                </c:pt>
                <c:pt idx="3">
                  <c:v>Afixado no Agrup</c:v>
                </c:pt>
                <c:pt idx="4">
                  <c:v>Redes Sociais</c:v>
                </c:pt>
                <c:pt idx="5">
                  <c:v>Org Comunicação Social Externos</c:v>
                </c:pt>
              </c:strCache>
            </c:strRef>
          </c:cat>
          <c:val>
            <c:numRef>
              <c:f>Dados!$I$29:$I$34</c:f>
              <c:numCache>
                <c:formatCode>General</c:formatCode>
                <c:ptCount val="6"/>
                <c:pt idx="0">
                  <c:v>63</c:v>
                </c:pt>
                <c:pt idx="1">
                  <c:v>154</c:v>
                </c:pt>
                <c:pt idx="2">
                  <c:v>121</c:v>
                </c:pt>
                <c:pt idx="3">
                  <c:v>96</c:v>
                </c:pt>
                <c:pt idx="4">
                  <c:v>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7-46F3-8E72-7AA3A6B3F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6278584"/>
        <c:axId val="366280936"/>
        <c:axId val="0"/>
      </c:bar3DChart>
      <c:catAx>
        <c:axId val="366278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66280936"/>
        <c:crosses val="autoZero"/>
        <c:auto val="1"/>
        <c:lblAlgn val="ctr"/>
        <c:lblOffset val="100"/>
        <c:noMultiLvlLbl val="0"/>
      </c:catAx>
      <c:valAx>
        <c:axId val="366280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66278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/>
            </a:pPr>
            <a:r>
              <a:rPr lang="pt-PT" sz="1600" b="1" i="0" baseline="0">
                <a:effectLst/>
              </a:rPr>
              <a:t>Atividades por Departamento</a:t>
            </a:r>
            <a:endParaRPr lang="pt-PT" sz="16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Dados!$C$3</c:f>
              <c:strCache>
                <c:ptCount val="1"/>
                <c:pt idx="0">
                  <c:v>NºTotal</c:v>
                </c:pt>
              </c:strCache>
            </c:strRef>
          </c:tx>
          <c:invertIfNegative val="0"/>
          <c:cat>
            <c:strRef>
              <c:f>Dados!$B$4:$B$23</c:f>
              <c:strCache>
                <c:ptCount val="20"/>
                <c:pt idx="0">
                  <c:v>Todos os Departamentos</c:v>
                </c:pt>
                <c:pt idx="1">
                  <c:v>SPO</c:v>
                </c:pt>
                <c:pt idx="2">
                  <c:v>BECRE</c:v>
                </c:pt>
                <c:pt idx="3">
                  <c:v>PES</c:v>
                </c:pt>
                <c:pt idx="4">
                  <c:v>Eco-Escolas</c:v>
                </c:pt>
                <c:pt idx="5">
                  <c:v>Pré-escolar</c:v>
                </c:pt>
                <c:pt idx="6">
                  <c:v>1ºciclo</c:v>
                </c:pt>
                <c:pt idx="7">
                  <c:v>CSH</c:v>
                </c:pt>
                <c:pt idx="8">
                  <c:v>C.Exp</c:v>
                </c:pt>
                <c:pt idx="9">
                  <c:v>Expressões</c:v>
                </c:pt>
                <c:pt idx="10">
                  <c:v>Ed. Especial</c:v>
                </c:pt>
                <c:pt idx="11">
                  <c:v>Port</c:v>
                </c:pt>
                <c:pt idx="12">
                  <c:v>LE</c:v>
                </c:pt>
                <c:pt idx="13">
                  <c:v>Clubes</c:v>
                </c:pt>
                <c:pt idx="14">
                  <c:v>Desp. Escolar</c:v>
                </c:pt>
                <c:pt idx="15">
                  <c:v>Cidadania</c:v>
                </c:pt>
                <c:pt idx="16">
                  <c:v>Mat </c:v>
                </c:pt>
                <c:pt idx="17">
                  <c:v>Vestir a Camisola</c:v>
                </c:pt>
                <c:pt idx="18">
                  <c:v>TZPA</c:v>
                </c:pt>
                <c:pt idx="19">
                  <c:v>Projetos</c:v>
                </c:pt>
              </c:strCache>
            </c:strRef>
          </c:cat>
          <c:val>
            <c:numRef>
              <c:f>Dados!$C$4:$C$23</c:f>
              <c:numCache>
                <c:formatCode>General</c:formatCode>
                <c:ptCount val="20"/>
                <c:pt idx="0">
                  <c:v>1</c:v>
                </c:pt>
                <c:pt idx="1">
                  <c:v>10</c:v>
                </c:pt>
                <c:pt idx="2">
                  <c:v>0</c:v>
                </c:pt>
                <c:pt idx="3">
                  <c:v>12</c:v>
                </c:pt>
                <c:pt idx="4">
                  <c:v>39</c:v>
                </c:pt>
                <c:pt idx="5">
                  <c:v>12</c:v>
                </c:pt>
                <c:pt idx="6">
                  <c:v>38</c:v>
                </c:pt>
                <c:pt idx="7">
                  <c:v>18</c:v>
                </c:pt>
                <c:pt idx="8">
                  <c:v>5</c:v>
                </c:pt>
                <c:pt idx="9">
                  <c:v>21</c:v>
                </c:pt>
                <c:pt idx="10">
                  <c:v>1</c:v>
                </c:pt>
                <c:pt idx="11">
                  <c:v>18</c:v>
                </c:pt>
                <c:pt idx="12">
                  <c:v>5</c:v>
                </c:pt>
                <c:pt idx="13">
                  <c:v>5</c:v>
                </c:pt>
                <c:pt idx="14">
                  <c:v>18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2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6-4161-A5F4-96E361E706CC}"/>
            </c:ext>
          </c:extLst>
        </c:ser>
        <c:ser>
          <c:idx val="1"/>
          <c:order val="1"/>
          <c:tx>
            <c:strRef>
              <c:f>Dados!$D$3</c:f>
              <c:strCache>
                <c:ptCount val="1"/>
                <c:pt idx="0">
                  <c:v>Realizadas</c:v>
                </c:pt>
              </c:strCache>
            </c:strRef>
          </c:tx>
          <c:invertIfNegative val="0"/>
          <c:cat>
            <c:strRef>
              <c:f>Dados!$B$4:$B$23</c:f>
              <c:strCache>
                <c:ptCount val="20"/>
                <c:pt idx="0">
                  <c:v>Todos os Departamentos</c:v>
                </c:pt>
                <c:pt idx="1">
                  <c:v>SPO</c:v>
                </c:pt>
                <c:pt idx="2">
                  <c:v>BECRE</c:v>
                </c:pt>
                <c:pt idx="3">
                  <c:v>PES</c:v>
                </c:pt>
                <c:pt idx="4">
                  <c:v>Eco-Escolas</c:v>
                </c:pt>
                <c:pt idx="5">
                  <c:v>Pré-escolar</c:v>
                </c:pt>
                <c:pt idx="6">
                  <c:v>1ºciclo</c:v>
                </c:pt>
                <c:pt idx="7">
                  <c:v>CSH</c:v>
                </c:pt>
                <c:pt idx="8">
                  <c:v>C.Exp</c:v>
                </c:pt>
                <c:pt idx="9">
                  <c:v>Expressões</c:v>
                </c:pt>
                <c:pt idx="10">
                  <c:v>Ed. Especial</c:v>
                </c:pt>
                <c:pt idx="11">
                  <c:v>Port</c:v>
                </c:pt>
                <c:pt idx="12">
                  <c:v>LE</c:v>
                </c:pt>
                <c:pt idx="13">
                  <c:v>Clubes</c:v>
                </c:pt>
                <c:pt idx="14">
                  <c:v>Desp. Escolar</c:v>
                </c:pt>
                <c:pt idx="15">
                  <c:v>Cidadania</c:v>
                </c:pt>
                <c:pt idx="16">
                  <c:v>Mat </c:v>
                </c:pt>
                <c:pt idx="17">
                  <c:v>Vestir a Camisola</c:v>
                </c:pt>
                <c:pt idx="18">
                  <c:v>TZPA</c:v>
                </c:pt>
                <c:pt idx="19">
                  <c:v>Projetos</c:v>
                </c:pt>
              </c:strCache>
            </c:strRef>
          </c:cat>
          <c:val>
            <c:numRef>
              <c:f>Dados!$D$4:$D$23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6-4161-A5F4-96E361E706CC}"/>
            </c:ext>
          </c:extLst>
        </c:ser>
        <c:ser>
          <c:idx val="2"/>
          <c:order val="2"/>
          <c:tx>
            <c:strRef>
              <c:f>Dados!$E$3</c:f>
              <c:strCache>
                <c:ptCount val="1"/>
                <c:pt idx="0">
                  <c:v>Não Realizadas</c:v>
                </c:pt>
              </c:strCache>
            </c:strRef>
          </c:tx>
          <c:invertIfNegative val="0"/>
          <c:cat>
            <c:strRef>
              <c:f>Dados!$B$4:$B$23</c:f>
              <c:strCache>
                <c:ptCount val="20"/>
                <c:pt idx="0">
                  <c:v>Todos os Departamentos</c:v>
                </c:pt>
                <c:pt idx="1">
                  <c:v>SPO</c:v>
                </c:pt>
                <c:pt idx="2">
                  <c:v>BECRE</c:v>
                </c:pt>
                <c:pt idx="3">
                  <c:v>PES</c:v>
                </c:pt>
                <c:pt idx="4">
                  <c:v>Eco-Escolas</c:v>
                </c:pt>
                <c:pt idx="5">
                  <c:v>Pré-escolar</c:v>
                </c:pt>
                <c:pt idx="6">
                  <c:v>1ºciclo</c:v>
                </c:pt>
                <c:pt idx="7">
                  <c:v>CSH</c:v>
                </c:pt>
                <c:pt idx="8">
                  <c:v>C.Exp</c:v>
                </c:pt>
                <c:pt idx="9">
                  <c:v>Expressões</c:v>
                </c:pt>
                <c:pt idx="10">
                  <c:v>Ed. Especial</c:v>
                </c:pt>
                <c:pt idx="11">
                  <c:v>Port</c:v>
                </c:pt>
                <c:pt idx="12">
                  <c:v>LE</c:v>
                </c:pt>
                <c:pt idx="13">
                  <c:v>Clubes</c:v>
                </c:pt>
                <c:pt idx="14">
                  <c:v>Desp. Escolar</c:v>
                </c:pt>
                <c:pt idx="15">
                  <c:v>Cidadania</c:v>
                </c:pt>
                <c:pt idx="16">
                  <c:v>Mat </c:v>
                </c:pt>
                <c:pt idx="17">
                  <c:v>Vestir a Camisola</c:v>
                </c:pt>
                <c:pt idx="18">
                  <c:v>TZPA</c:v>
                </c:pt>
                <c:pt idx="19">
                  <c:v>Projetos</c:v>
                </c:pt>
              </c:strCache>
            </c:strRef>
          </c:cat>
          <c:val>
            <c:numRef>
              <c:f>Dados!$E$4:$E$23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6-4161-A5F4-96E361E7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283288"/>
        <c:axId val="366276624"/>
        <c:axId val="0"/>
      </c:bar3DChart>
      <c:catAx>
        <c:axId val="366283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276624"/>
        <c:crosses val="autoZero"/>
        <c:auto val="1"/>
        <c:lblAlgn val="ctr"/>
        <c:lblOffset val="100"/>
        <c:noMultiLvlLbl val="0"/>
      </c:catAx>
      <c:valAx>
        <c:axId val="366276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sz="1200" b="1" i="0" baseline="0">
                    <a:effectLst/>
                    <a:latin typeface="+mn-lt"/>
                  </a:rPr>
                  <a:t>nº de Atividades</a:t>
                </a:r>
                <a:endParaRPr lang="pt-PT" sz="1200">
                  <a:effectLst/>
                  <a:latin typeface="+mn-lt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6283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58</xdr:row>
      <xdr:rowOff>138112</xdr:rowOff>
    </xdr:from>
    <xdr:to>
      <xdr:col>7</xdr:col>
      <xdr:colOff>981075</xdr:colOff>
      <xdr:row>73</xdr:row>
      <xdr:rowOff>23812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1209675</xdr:colOff>
      <xdr:row>60</xdr:row>
      <xdr:rowOff>80961</xdr:rowOff>
    </xdr:from>
    <xdr:to>
      <xdr:col>12</xdr:col>
      <xdr:colOff>323850</xdr:colOff>
      <xdr:row>75</xdr:row>
      <xdr:rowOff>104774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300-00001A000000}"/>
            </a:ext>
            <a:ext uri="{147F2762-F138-4A5C-976F-8EAC2B608ADB}">
              <a16:predDERef xmlns:a16="http://schemas.microsoft.com/office/drawing/2014/main" pre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371474</xdr:colOff>
      <xdr:row>59</xdr:row>
      <xdr:rowOff>171450</xdr:rowOff>
    </xdr:from>
    <xdr:to>
      <xdr:col>23</xdr:col>
      <xdr:colOff>276225</xdr:colOff>
      <xdr:row>76</xdr:row>
      <xdr:rowOff>85725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300-00001C000000}"/>
            </a:ext>
            <a:ext uri="{147F2762-F138-4A5C-976F-8EAC2B608ADB}">
              <a16:predDERef xmlns:a16="http://schemas.microsoft.com/office/drawing/2014/main" pre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77</xdr:row>
      <xdr:rowOff>14287</xdr:rowOff>
    </xdr:from>
    <xdr:to>
      <xdr:col>7</xdr:col>
      <xdr:colOff>1299882</xdr:colOff>
      <xdr:row>92</xdr:row>
      <xdr:rowOff>168089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300-000020000000}"/>
            </a:ext>
            <a:ext uri="{147F2762-F138-4A5C-976F-8EAC2B608ADB}">
              <a16:predDERef xmlns:a16="http://schemas.microsoft.com/office/drawing/2014/main" pre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1647825</xdr:colOff>
      <xdr:row>77</xdr:row>
      <xdr:rowOff>38100</xdr:rowOff>
    </xdr:from>
    <xdr:to>
      <xdr:col>15</xdr:col>
      <xdr:colOff>302559</xdr:colOff>
      <xdr:row>94</xdr:row>
      <xdr:rowOff>145677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300-000022000000}"/>
            </a:ext>
            <a:ext uri="{147F2762-F138-4A5C-976F-8EAC2B608ADB}">
              <a16:predDERef xmlns:a16="http://schemas.microsoft.com/office/drawing/2014/main" pred="{00000000-0008-0000-03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747431</xdr:colOff>
      <xdr:row>77</xdr:row>
      <xdr:rowOff>136151</xdr:rowOff>
    </xdr:from>
    <xdr:to>
      <xdr:col>27</xdr:col>
      <xdr:colOff>67234</xdr:colOff>
      <xdr:row>100</xdr:row>
      <xdr:rowOff>22411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300-000024000000}"/>
            </a:ext>
            <a:ext uri="{147F2762-F138-4A5C-976F-8EAC2B608ADB}">
              <a16:predDERef xmlns:a16="http://schemas.microsoft.com/office/drawing/2014/main" pred="{00000000-0008-0000-03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79001</xdr:colOff>
      <xdr:row>100</xdr:row>
      <xdr:rowOff>19610</xdr:rowOff>
    </xdr:from>
    <xdr:to>
      <xdr:col>17</xdr:col>
      <xdr:colOff>515469</xdr:colOff>
      <xdr:row>117</xdr:row>
      <xdr:rowOff>179294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300-000025000000}"/>
            </a:ext>
            <a:ext uri="{147F2762-F138-4A5C-976F-8EAC2B608ADB}">
              <a16:predDERef xmlns:a16="http://schemas.microsoft.com/office/drawing/2014/main" pred="{00000000-0008-0000-03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257735</xdr:colOff>
      <xdr:row>95</xdr:row>
      <xdr:rowOff>134470</xdr:rowOff>
    </xdr:from>
    <xdr:to>
      <xdr:col>9</xdr:col>
      <xdr:colOff>347382</xdr:colOff>
      <xdr:row>113</xdr:row>
      <xdr:rowOff>43702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300-000026000000}"/>
            </a:ext>
            <a:ext uri="{147F2762-F138-4A5C-976F-8EAC2B608ADB}">
              <a16:predDERef xmlns:a16="http://schemas.microsoft.com/office/drawing/2014/main" pred="{00000000-0008-0000-03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605117</xdr:colOff>
      <xdr:row>35</xdr:row>
      <xdr:rowOff>175558</xdr:rowOff>
    </xdr:from>
    <xdr:to>
      <xdr:col>19</xdr:col>
      <xdr:colOff>190498</xdr:colOff>
      <xdr:row>58</xdr:row>
      <xdr:rowOff>118407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  <a:ext uri="{147F2762-F138-4A5C-976F-8EAC2B608ADB}">
              <a16:predDERef xmlns:a16="http://schemas.microsoft.com/office/drawing/2014/main" pre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56028</xdr:colOff>
      <xdr:row>35</xdr:row>
      <xdr:rowOff>156882</xdr:rowOff>
    </xdr:from>
    <xdr:to>
      <xdr:col>29</xdr:col>
      <xdr:colOff>89648</xdr:colOff>
      <xdr:row>52</xdr:row>
      <xdr:rowOff>89647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  <a:ext uri="{147F2762-F138-4A5C-976F-8EAC2B608ADB}">
              <a16:predDERef xmlns:a16="http://schemas.microsoft.com/office/drawing/2014/main" pre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403412</xdr:colOff>
      <xdr:row>33</xdr:row>
      <xdr:rowOff>179295</xdr:rowOff>
    </xdr:from>
    <xdr:to>
      <xdr:col>40</xdr:col>
      <xdr:colOff>56029</xdr:colOff>
      <xdr:row>52</xdr:row>
      <xdr:rowOff>4482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186765</xdr:colOff>
      <xdr:row>37</xdr:row>
      <xdr:rowOff>93382</xdr:rowOff>
    </xdr:from>
    <xdr:to>
      <xdr:col>8</xdr:col>
      <xdr:colOff>504264</xdr:colOff>
      <xdr:row>54</xdr:row>
      <xdr:rowOff>184524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er1" id="{D3F60469-56CE-4BBA-90FC-8E317FEE63E0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</sheetPr>
  <dimension ref="A1:C16"/>
  <sheetViews>
    <sheetView workbookViewId="0">
      <selection sqref="A1:A6"/>
    </sheetView>
  </sheetViews>
  <sheetFormatPr defaultRowHeight="15" x14ac:dyDescent="0.25"/>
  <cols>
    <col min="1" max="1" width="16.42578125" customWidth="1"/>
    <col min="2" max="2" width="13.85546875" customWidth="1"/>
    <col min="3" max="3" width="118" customWidth="1"/>
  </cols>
  <sheetData>
    <row r="1" spans="1:3" ht="30" customHeight="1" thickBot="1" x14ac:dyDescent="0.3">
      <c r="A1" s="738" t="s">
        <v>0</v>
      </c>
      <c r="B1" s="24" t="s">
        <v>1</v>
      </c>
      <c r="C1" s="25" t="s">
        <v>2</v>
      </c>
    </row>
    <row r="2" spans="1:3" ht="30" customHeight="1" thickBot="1" x14ac:dyDescent="0.3">
      <c r="A2" s="738"/>
      <c r="B2" s="26" t="s">
        <v>3</v>
      </c>
      <c r="C2" s="27" t="s">
        <v>4</v>
      </c>
    </row>
    <row r="3" spans="1:3" ht="30" customHeight="1" thickBot="1" x14ac:dyDescent="0.3">
      <c r="A3" s="738"/>
      <c r="B3" s="28" t="s">
        <v>5</v>
      </c>
      <c r="C3" s="29" t="s">
        <v>6</v>
      </c>
    </row>
    <row r="4" spans="1:3" ht="30" customHeight="1" thickBot="1" x14ac:dyDescent="0.3">
      <c r="A4" s="738"/>
      <c r="B4" s="26" t="s">
        <v>7</v>
      </c>
      <c r="C4" s="27" t="s">
        <v>8</v>
      </c>
    </row>
    <row r="5" spans="1:3" ht="30" customHeight="1" thickBot="1" x14ac:dyDescent="0.3">
      <c r="A5" s="738"/>
      <c r="B5" s="28" t="s">
        <v>9</v>
      </c>
      <c r="C5" s="29" t="s">
        <v>10</v>
      </c>
    </row>
    <row r="6" spans="1:3" ht="30" customHeight="1" thickBot="1" x14ac:dyDescent="0.3">
      <c r="A6" s="738"/>
      <c r="B6" s="26" t="s">
        <v>11</v>
      </c>
      <c r="C6" s="27" t="s">
        <v>12</v>
      </c>
    </row>
    <row r="7" spans="1:3" ht="30" customHeight="1" thickBot="1" x14ac:dyDescent="0.3">
      <c r="A7" s="739" t="s">
        <v>13</v>
      </c>
      <c r="B7" s="28" t="s">
        <v>14</v>
      </c>
      <c r="C7" s="29" t="s">
        <v>15</v>
      </c>
    </row>
    <row r="8" spans="1:3" ht="30" customHeight="1" thickBot="1" x14ac:dyDescent="0.3">
      <c r="A8" s="739"/>
      <c r="B8" s="26" t="s">
        <v>16</v>
      </c>
      <c r="C8" s="27" t="s">
        <v>17</v>
      </c>
    </row>
    <row r="9" spans="1:3" ht="30" customHeight="1" thickBot="1" x14ac:dyDescent="0.3">
      <c r="A9" s="739"/>
      <c r="B9" s="28" t="s">
        <v>18</v>
      </c>
      <c r="C9" s="29" t="s">
        <v>19</v>
      </c>
    </row>
    <row r="10" spans="1:3" ht="30" customHeight="1" x14ac:dyDescent="0.25">
      <c r="A10" s="739"/>
      <c r="B10" s="30" t="s">
        <v>20</v>
      </c>
      <c r="C10" s="31" t="s">
        <v>21</v>
      </c>
    </row>
    <row r="11" spans="1:3" ht="30" customHeight="1" thickBot="1" x14ac:dyDescent="0.3">
      <c r="A11" s="738" t="s">
        <v>22</v>
      </c>
      <c r="B11" s="32" t="s">
        <v>23</v>
      </c>
      <c r="C11" s="33" t="s">
        <v>24</v>
      </c>
    </row>
    <row r="12" spans="1:3" ht="30" customHeight="1" thickBot="1" x14ac:dyDescent="0.3">
      <c r="A12" s="738"/>
      <c r="B12" s="34" t="s">
        <v>25</v>
      </c>
      <c r="C12" s="35" t="s">
        <v>26</v>
      </c>
    </row>
    <row r="13" spans="1:3" ht="30" customHeight="1" thickBot="1" x14ac:dyDescent="0.3">
      <c r="A13" s="738"/>
      <c r="B13" s="36" t="s">
        <v>27</v>
      </c>
      <c r="C13" s="37" t="s">
        <v>28</v>
      </c>
    </row>
    <row r="14" spans="1:3" ht="30" customHeight="1" thickBot="1" x14ac:dyDescent="0.3">
      <c r="A14" s="738"/>
      <c r="B14" s="34" t="s">
        <v>29</v>
      </c>
      <c r="C14" s="35" t="s">
        <v>30</v>
      </c>
    </row>
    <row r="15" spans="1:3" ht="30" customHeight="1" thickBot="1" x14ac:dyDescent="0.3">
      <c r="A15" s="738" t="s">
        <v>31</v>
      </c>
      <c r="B15" s="36" t="s">
        <v>32</v>
      </c>
      <c r="C15" s="37" t="s">
        <v>33</v>
      </c>
    </row>
    <row r="16" spans="1:3" ht="30" customHeight="1" x14ac:dyDescent="0.25">
      <c r="A16" s="738"/>
      <c r="B16" s="38" t="s">
        <v>34</v>
      </c>
      <c r="C16" s="39" t="s">
        <v>35</v>
      </c>
    </row>
  </sheetData>
  <sheetProtection algorithmName="SHA-512" hashValue="3dsi2PA0y9hBHKJFE80F7fc2Ae5wYzu4znF69iGwzqHkuk5MBigf1GFpfuqCvkqe6dy5Vt4ryYIIikVgaujX2g==" saltValue="osfP/4rvs6WCjDTbKVOFBg==" spinCount="100000" sheet="1" objects="1" scenarios="1"/>
  <mergeCells count="4">
    <mergeCell ref="A1:A6"/>
    <mergeCell ref="A7:A10"/>
    <mergeCell ref="A11:A14"/>
    <mergeCell ref="A15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FF00"/>
  </sheetPr>
  <dimension ref="A1:BC286"/>
  <sheetViews>
    <sheetView zoomScale="60" zoomScaleNormal="60" workbookViewId="0">
      <selection activeCell="J5" sqref="J5"/>
    </sheetView>
  </sheetViews>
  <sheetFormatPr defaultRowHeight="15" x14ac:dyDescent="0.25"/>
  <cols>
    <col min="2" max="2" width="16.5703125" bestFit="1" customWidth="1"/>
    <col min="3" max="3" width="9.42578125" style="65" bestFit="1" customWidth="1"/>
    <col min="4" max="4" width="14" customWidth="1"/>
    <col min="5" max="5" width="26.7109375" bestFit="1" customWidth="1"/>
    <col min="6" max="6" width="12.140625" customWidth="1"/>
    <col min="7" max="7" width="13.7109375" customWidth="1"/>
    <col min="8" max="9" width="15.7109375" customWidth="1"/>
    <col min="10" max="10" width="35.140625" bestFit="1" customWidth="1"/>
    <col min="11" max="11" width="39.28515625" customWidth="1"/>
    <col min="12" max="13" width="20.7109375" customWidth="1"/>
    <col min="14" max="15" width="15.7109375" customWidth="1"/>
    <col min="16" max="16" width="4.140625" customWidth="1"/>
    <col min="17" max="17" width="4.7109375" customWidth="1"/>
    <col min="18" max="18" width="4.42578125" customWidth="1"/>
    <col min="19" max="19" width="3.28515625" bestFit="1" customWidth="1"/>
    <col min="20" max="20" width="14.7109375" customWidth="1"/>
    <col min="24" max="24" width="9.140625" customWidth="1"/>
    <col min="25" max="25" width="12.7109375" customWidth="1"/>
    <col min="26" max="26" width="12" customWidth="1"/>
    <col min="27" max="27" width="10.7109375" customWidth="1"/>
    <col min="28" max="28" width="14.42578125" customWidth="1"/>
    <col min="29" max="29" width="13.5703125" customWidth="1"/>
    <col min="30" max="30" width="26.140625" customWidth="1"/>
    <col min="31" max="31" width="21.5703125" customWidth="1"/>
    <col min="32" max="32" width="11.140625" customWidth="1"/>
    <col min="33" max="33" width="36.28515625" customWidth="1"/>
    <col min="34" max="34" width="18.85546875" customWidth="1"/>
    <col min="35" max="55" width="9.140625" style="7"/>
  </cols>
  <sheetData>
    <row r="1" spans="1:55" s="253" customFormat="1" ht="75" customHeight="1" x14ac:dyDescent="0.25">
      <c r="B1" s="236" t="s">
        <v>36</v>
      </c>
      <c r="C1" s="237" t="s">
        <v>37</v>
      </c>
      <c r="D1" s="238" t="s">
        <v>38</v>
      </c>
      <c r="E1" s="239" t="s">
        <v>39</v>
      </c>
      <c r="F1" s="240" t="s">
        <v>40</v>
      </c>
      <c r="G1" s="240" t="s">
        <v>41</v>
      </c>
      <c r="H1" s="238" t="s">
        <v>42</v>
      </c>
      <c r="I1" s="239" t="s">
        <v>43</v>
      </c>
      <c r="J1" s="239" t="s">
        <v>44</v>
      </c>
      <c r="K1" s="239" t="s">
        <v>45</v>
      </c>
      <c r="L1" s="240" t="s">
        <v>46</v>
      </c>
      <c r="M1" s="240" t="s">
        <v>47</v>
      </c>
      <c r="N1" s="252" t="s">
        <v>48</v>
      </c>
      <c r="O1" s="252" t="s">
        <v>49</v>
      </c>
      <c r="P1" s="740" t="s">
        <v>50</v>
      </c>
      <c r="Q1" s="740"/>
      <c r="R1" s="740"/>
      <c r="S1" s="740"/>
      <c r="T1" s="241" t="s">
        <v>51</v>
      </c>
      <c r="U1" s="741" t="s">
        <v>52</v>
      </c>
      <c r="V1" s="741"/>
      <c r="W1" s="741"/>
      <c r="X1" s="742"/>
      <c r="Y1" s="238" t="s">
        <v>53</v>
      </c>
      <c r="Z1" s="242" t="s">
        <v>54</v>
      </c>
      <c r="AA1" s="242" t="s">
        <v>55</v>
      </c>
      <c r="AB1" s="242" t="s">
        <v>56</v>
      </c>
      <c r="AC1" s="242" t="s">
        <v>57</v>
      </c>
      <c r="AD1" s="242" t="s">
        <v>58</v>
      </c>
      <c r="AE1" s="242" t="s">
        <v>59</v>
      </c>
      <c r="AF1" s="242" t="s">
        <v>60</v>
      </c>
      <c r="AG1" s="242" t="s">
        <v>61</v>
      </c>
      <c r="AH1" s="238" t="s">
        <v>62</v>
      </c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</row>
    <row r="2" spans="1:55" s="235" customFormat="1" ht="60" x14ac:dyDescent="0.25">
      <c r="B2" s="86" t="s">
        <v>63</v>
      </c>
      <c r="C2" s="115" t="s">
        <v>64</v>
      </c>
      <c r="D2" s="114" t="s">
        <v>65</v>
      </c>
      <c r="E2" s="114" t="s">
        <v>66</v>
      </c>
      <c r="F2" s="115" t="s">
        <v>67</v>
      </c>
      <c r="G2" s="115" t="s">
        <v>68</v>
      </c>
      <c r="H2" s="115" t="s">
        <v>69</v>
      </c>
      <c r="I2" s="114" t="s">
        <v>70</v>
      </c>
      <c r="J2" s="114" t="s">
        <v>71</v>
      </c>
      <c r="K2" s="114" t="s">
        <v>72</v>
      </c>
      <c r="L2" s="115" t="s">
        <v>73</v>
      </c>
      <c r="M2" s="115" t="s">
        <v>73</v>
      </c>
      <c r="N2" s="208">
        <v>0</v>
      </c>
      <c r="O2" s="114" t="s">
        <v>74</v>
      </c>
      <c r="P2" s="115">
        <v>3</v>
      </c>
      <c r="Q2" s="115">
        <v>5</v>
      </c>
      <c r="R2" s="115">
        <v>10</v>
      </c>
      <c r="S2" s="115"/>
      <c r="T2" s="115" t="s">
        <v>75</v>
      </c>
      <c r="U2" s="115" t="s">
        <v>76</v>
      </c>
      <c r="V2" s="115"/>
      <c r="W2" s="115"/>
      <c r="X2" s="115"/>
      <c r="Y2" s="114" t="s">
        <v>77</v>
      </c>
      <c r="Z2" s="116"/>
      <c r="AA2" s="116"/>
      <c r="AB2" s="116"/>
      <c r="AC2" s="116"/>
      <c r="AD2" s="116"/>
      <c r="AE2" s="116"/>
      <c r="AF2" s="116"/>
      <c r="AG2" s="116"/>
      <c r="AH2" s="483"/>
    </row>
    <row r="3" spans="1:55" s="235" customFormat="1" ht="60" x14ac:dyDescent="0.25">
      <c r="B3" s="86" t="s">
        <v>63</v>
      </c>
      <c r="C3" s="115" t="s">
        <v>64</v>
      </c>
      <c r="D3" s="114" t="s">
        <v>78</v>
      </c>
      <c r="E3" s="114" t="s">
        <v>79</v>
      </c>
      <c r="F3" s="115" t="s">
        <v>67</v>
      </c>
      <c r="G3" s="115" t="s">
        <v>68</v>
      </c>
      <c r="H3" s="115" t="s">
        <v>69</v>
      </c>
      <c r="I3" s="114" t="s">
        <v>70</v>
      </c>
      <c r="J3" s="114" t="s">
        <v>80</v>
      </c>
      <c r="K3" s="114" t="s">
        <v>72</v>
      </c>
      <c r="L3" s="115" t="s">
        <v>81</v>
      </c>
      <c r="M3" s="115" t="s">
        <v>82</v>
      </c>
      <c r="N3" s="208">
        <v>0</v>
      </c>
      <c r="O3" s="114" t="s">
        <v>74</v>
      </c>
      <c r="P3" s="115">
        <v>3</v>
      </c>
      <c r="Q3" s="115">
        <v>5</v>
      </c>
      <c r="R3" s="115">
        <v>10</v>
      </c>
      <c r="S3" s="115"/>
      <c r="T3" s="115" t="s">
        <v>75</v>
      </c>
      <c r="U3" s="115" t="s">
        <v>76</v>
      </c>
      <c r="V3" s="115"/>
      <c r="W3" s="115"/>
      <c r="X3" s="115"/>
      <c r="Y3" s="114" t="s">
        <v>83</v>
      </c>
      <c r="Z3" s="78"/>
      <c r="AA3" s="78"/>
      <c r="AB3" s="78"/>
      <c r="AC3" s="78"/>
      <c r="AD3" s="78"/>
      <c r="AE3" s="78"/>
      <c r="AF3" s="78"/>
      <c r="AG3" s="78"/>
      <c r="AH3" s="483"/>
    </row>
    <row r="4" spans="1:55" s="235" customFormat="1" ht="186" customHeight="1" x14ac:dyDescent="0.25">
      <c r="B4" s="86" t="s">
        <v>63</v>
      </c>
      <c r="C4" s="168"/>
      <c r="D4" s="157" t="s">
        <v>84</v>
      </c>
      <c r="E4" s="108" t="s">
        <v>85</v>
      </c>
      <c r="F4" s="610" t="s">
        <v>86</v>
      </c>
      <c r="G4" s="610" t="s">
        <v>87</v>
      </c>
      <c r="H4" s="610" t="s">
        <v>69</v>
      </c>
      <c r="I4" s="157" t="s">
        <v>70</v>
      </c>
      <c r="J4" s="157" t="s">
        <v>88</v>
      </c>
      <c r="K4" s="157" t="s">
        <v>89</v>
      </c>
      <c r="L4" s="610" t="s">
        <v>90</v>
      </c>
      <c r="M4" s="610" t="s">
        <v>91</v>
      </c>
      <c r="N4" s="611">
        <v>20</v>
      </c>
      <c r="O4" s="157" t="s">
        <v>74</v>
      </c>
      <c r="P4" s="610">
        <v>3</v>
      </c>
      <c r="Q4" s="610">
        <v>4</v>
      </c>
      <c r="R4" s="610">
        <v>5</v>
      </c>
      <c r="S4" s="610">
        <v>11</v>
      </c>
      <c r="T4" s="610" t="s">
        <v>92</v>
      </c>
      <c r="U4" s="610" t="s">
        <v>93</v>
      </c>
      <c r="V4" s="610" t="s">
        <v>76</v>
      </c>
      <c r="W4" s="610"/>
      <c r="X4" s="610"/>
      <c r="Y4" s="157" t="s">
        <v>94</v>
      </c>
      <c r="Z4" s="612"/>
      <c r="AA4" s="107"/>
      <c r="AB4" s="107"/>
      <c r="AC4" s="107"/>
      <c r="AD4" s="107"/>
      <c r="AE4" s="107"/>
      <c r="AF4" s="107"/>
      <c r="AG4" s="107"/>
      <c r="AH4" s="613"/>
    </row>
    <row r="5" spans="1:55" s="103" customFormat="1" ht="156" customHeight="1" x14ac:dyDescent="0.25">
      <c r="B5" s="614" t="s">
        <v>63</v>
      </c>
      <c r="C5" s="175" t="s">
        <v>64</v>
      </c>
      <c r="D5" s="259" t="s">
        <v>95</v>
      </c>
      <c r="E5" s="259" t="s">
        <v>96</v>
      </c>
      <c r="F5" s="213" t="s">
        <v>86</v>
      </c>
      <c r="G5" s="213" t="s">
        <v>97</v>
      </c>
      <c r="H5" s="213" t="s">
        <v>69</v>
      </c>
      <c r="I5" s="259" t="s">
        <v>98</v>
      </c>
      <c r="J5" s="259" t="s">
        <v>99</v>
      </c>
      <c r="K5" s="259" t="s">
        <v>100</v>
      </c>
      <c r="L5" s="213" t="s">
        <v>90</v>
      </c>
      <c r="M5" s="213" t="s">
        <v>101</v>
      </c>
      <c r="N5" s="615">
        <v>0</v>
      </c>
      <c r="O5" s="259" t="s">
        <v>74</v>
      </c>
      <c r="P5" s="213">
        <v>3</v>
      </c>
      <c r="Q5" s="213">
        <v>4</v>
      </c>
      <c r="R5" s="213"/>
      <c r="S5" s="213"/>
      <c r="T5" s="213" t="s">
        <v>102</v>
      </c>
      <c r="U5" s="213" t="s">
        <v>93</v>
      </c>
      <c r="V5" s="213" t="s">
        <v>103</v>
      </c>
      <c r="W5" s="213"/>
      <c r="X5" s="213"/>
      <c r="Y5" s="259" t="s">
        <v>104</v>
      </c>
      <c r="Z5" s="616"/>
      <c r="AA5" s="117"/>
      <c r="AB5" s="117"/>
      <c r="AC5" s="117"/>
      <c r="AD5" s="117"/>
      <c r="AE5" s="117"/>
      <c r="AF5" s="117"/>
      <c r="AG5" s="117"/>
      <c r="AH5" s="539"/>
    </row>
    <row r="6" spans="1:55" s="103" customFormat="1" ht="90.75" customHeight="1" x14ac:dyDescent="0.25">
      <c r="B6" s="617" t="s">
        <v>63</v>
      </c>
      <c r="C6" s="617" t="s">
        <v>64</v>
      </c>
      <c r="D6" s="618" t="s">
        <v>105</v>
      </c>
      <c r="E6" s="618" t="s">
        <v>106</v>
      </c>
      <c r="F6" s="617" t="s">
        <v>107</v>
      </c>
      <c r="G6" s="617" t="s">
        <v>108</v>
      </c>
      <c r="H6" s="617" t="s">
        <v>69</v>
      </c>
      <c r="I6" s="618" t="s">
        <v>70</v>
      </c>
      <c r="J6" s="618" t="s">
        <v>109</v>
      </c>
      <c r="K6" s="618" t="s">
        <v>110</v>
      </c>
      <c r="L6" s="617" t="s">
        <v>90</v>
      </c>
      <c r="M6" s="617" t="s">
        <v>111</v>
      </c>
      <c r="N6" s="619">
        <v>20</v>
      </c>
      <c r="O6" s="618" t="s">
        <v>74</v>
      </c>
      <c r="P6" s="617">
        <v>3</v>
      </c>
      <c r="Q6" s="617">
        <v>5</v>
      </c>
      <c r="R6" s="617">
        <v>10</v>
      </c>
      <c r="S6" s="617">
        <v>11</v>
      </c>
      <c r="T6" s="617" t="s">
        <v>92</v>
      </c>
      <c r="U6" s="617" t="s">
        <v>112</v>
      </c>
      <c r="V6" s="617" t="s">
        <v>76</v>
      </c>
      <c r="W6" s="617" t="s">
        <v>93</v>
      </c>
      <c r="X6" s="617"/>
      <c r="Y6" s="618" t="s">
        <v>113</v>
      </c>
      <c r="Z6" s="620"/>
      <c r="AA6" s="621"/>
      <c r="AB6" s="279"/>
      <c r="AC6" s="620"/>
      <c r="AD6" s="621"/>
      <c r="AE6" s="621"/>
      <c r="AF6" s="621"/>
      <c r="AG6" s="621"/>
      <c r="AH6" s="165"/>
    </row>
    <row r="7" spans="1:55" s="101" customFormat="1" ht="204.75" customHeight="1" x14ac:dyDescent="0.25">
      <c r="B7" s="622" t="s">
        <v>63</v>
      </c>
      <c r="C7" s="159" t="s">
        <v>64</v>
      </c>
      <c r="D7" s="90" t="s">
        <v>114</v>
      </c>
      <c r="E7" s="90" t="s">
        <v>115</v>
      </c>
      <c r="F7" s="617" t="s">
        <v>116</v>
      </c>
      <c r="G7" s="86" t="s">
        <v>117</v>
      </c>
      <c r="H7" s="329" t="s">
        <v>69</v>
      </c>
      <c r="I7" s="79" t="s">
        <v>118</v>
      </c>
      <c r="J7" s="90" t="s">
        <v>119</v>
      </c>
      <c r="K7" s="90" t="s">
        <v>120</v>
      </c>
      <c r="L7" s="329" t="s">
        <v>90</v>
      </c>
      <c r="M7" s="329" t="s">
        <v>121</v>
      </c>
      <c r="N7" s="122">
        <v>0</v>
      </c>
      <c r="O7" s="618" t="s">
        <v>74</v>
      </c>
      <c r="P7" s="86">
        <v>2</v>
      </c>
      <c r="Q7" s="86">
        <v>4</v>
      </c>
      <c r="R7" s="86">
        <v>5</v>
      </c>
      <c r="S7" s="86">
        <v>10</v>
      </c>
      <c r="T7" s="329" t="s">
        <v>122</v>
      </c>
      <c r="U7" s="617" t="s">
        <v>93</v>
      </c>
      <c r="V7" s="617" t="s">
        <v>76</v>
      </c>
      <c r="W7" s="617" t="s">
        <v>112</v>
      </c>
      <c r="X7" s="617"/>
      <c r="Y7" s="90" t="s">
        <v>123</v>
      </c>
      <c r="Z7" s="90"/>
      <c r="AA7" s="90"/>
      <c r="AB7" s="102"/>
      <c r="AC7" s="623"/>
      <c r="AD7" s="184"/>
      <c r="AE7" s="194"/>
      <c r="AF7" s="85"/>
      <c r="AG7" s="90"/>
      <c r="AH7" s="624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</row>
    <row r="8" spans="1:55" s="101" customFormat="1" ht="148.5" customHeight="1" x14ac:dyDescent="0.25">
      <c r="B8" s="86" t="s">
        <v>63</v>
      </c>
      <c r="C8" s="243" t="s">
        <v>64</v>
      </c>
      <c r="D8" s="90" t="s">
        <v>124</v>
      </c>
      <c r="E8" s="90" t="s">
        <v>125</v>
      </c>
      <c r="F8" s="86" t="s">
        <v>116</v>
      </c>
      <c r="G8" s="86" t="s">
        <v>126</v>
      </c>
      <c r="H8" s="86" t="s">
        <v>69</v>
      </c>
      <c r="I8" s="79" t="s">
        <v>118</v>
      </c>
      <c r="J8" s="85" t="s">
        <v>127</v>
      </c>
      <c r="K8" s="85" t="s">
        <v>128</v>
      </c>
      <c r="L8" s="86" t="s">
        <v>129</v>
      </c>
      <c r="M8" s="86" t="s">
        <v>130</v>
      </c>
      <c r="N8" s="122">
        <v>20</v>
      </c>
      <c r="O8" s="79" t="s">
        <v>74</v>
      </c>
      <c r="P8" s="86">
        <v>3</v>
      </c>
      <c r="Q8" s="86">
        <v>4</v>
      </c>
      <c r="R8" s="86">
        <v>10</v>
      </c>
      <c r="S8" s="86">
        <v>11</v>
      </c>
      <c r="T8" s="86" t="s">
        <v>131</v>
      </c>
      <c r="U8" s="86" t="s">
        <v>76</v>
      </c>
      <c r="V8" s="86" t="s">
        <v>112</v>
      </c>
      <c r="W8" s="86" t="s">
        <v>93</v>
      </c>
      <c r="X8" s="86"/>
      <c r="Y8" s="90" t="s">
        <v>132</v>
      </c>
      <c r="Z8" s="89"/>
      <c r="AA8" s="78"/>
      <c r="AB8" s="78"/>
      <c r="AC8" s="139"/>
      <c r="AD8" s="78"/>
      <c r="AE8" s="625"/>
      <c r="AF8" s="87"/>
      <c r="AG8" s="78"/>
      <c r="AH8" s="303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</row>
    <row r="9" spans="1:55" s="101" customFormat="1" ht="148.5" customHeight="1" x14ac:dyDescent="0.25">
      <c r="A9" s="235"/>
      <c r="B9" s="86" t="s">
        <v>63</v>
      </c>
      <c r="C9" s="243" t="s">
        <v>64</v>
      </c>
      <c r="D9" s="90" t="s">
        <v>133</v>
      </c>
      <c r="E9" s="90" t="s">
        <v>134</v>
      </c>
      <c r="F9" s="86" t="s">
        <v>135</v>
      </c>
      <c r="G9" s="86" t="s">
        <v>97</v>
      </c>
      <c r="H9" s="86" t="s">
        <v>69</v>
      </c>
      <c r="I9" s="79" t="s">
        <v>118</v>
      </c>
      <c r="J9" s="85" t="s">
        <v>136</v>
      </c>
      <c r="K9" s="85" t="s">
        <v>137</v>
      </c>
      <c r="L9" s="86" t="s">
        <v>81</v>
      </c>
      <c r="M9" s="86" t="s">
        <v>138</v>
      </c>
      <c r="N9" s="122">
        <v>0</v>
      </c>
      <c r="O9" s="79" t="s">
        <v>74</v>
      </c>
      <c r="P9" s="86">
        <v>2</v>
      </c>
      <c r="Q9" s="86">
        <v>4</v>
      </c>
      <c r="R9" s="86">
        <v>10</v>
      </c>
      <c r="S9" s="86">
        <v>11</v>
      </c>
      <c r="T9" s="86" t="s">
        <v>131</v>
      </c>
      <c r="U9" s="86" t="s">
        <v>76</v>
      </c>
      <c r="V9" s="86" t="s">
        <v>112</v>
      </c>
      <c r="W9" s="86"/>
      <c r="X9" s="86"/>
      <c r="Y9" s="90" t="s">
        <v>113</v>
      </c>
      <c r="Z9" s="89"/>
      <c r="AA9" s="78"/>
      <c r="AB9" s="120"/>
      <c r="AC9" s="89"/>
      <c r="AD9" s="87"/>
      <c r="AE9" s="78"/>
      <c r="AF9" s="87"/>
      <c r="AG9" s="78"/>
      <c r="AH9" s="303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</row>
    <row r="10" spans="1:55" s="101" customFormat="1" ht="148.5" customHeight="1" x14ac:dyDescent="0.25">
      <c r="A10" s="235"/>
      <c r="B10" s="86" t="s">
        <v>63</v>
      </c>
      <c r="C10" s="243" t="s">
        <v>64</v>
      </c>
      <c r="D10" s="90" t="s">
        <v>139</v>
      </c>
      <c r="E10" s="90" t="s">
        <v>140</v>
      </c>
      <c r="F10" s="86" t="s">
        <v>135</v>
      </c>
      <c r="G10" s="86" t="s">
        <v>126</v>
      </c>
      <c r="H10" s="86" t="s">
        <v>69</v>
      </c>
      <c r="I10" s="79" t="s">
        <v>118</v>
      </c>
      <c r="J10" s="195" t="s">
        <v>141</v>
      </c>
      <c r="K10" s="79" t="s">
        <v>142</v>
      </c>
      <c r="L10" s="86" t="s">
        <v>143</v>
      </c>
      <c r="M10" s="86" t="s">
        <v>138</v>
      </c>
      <c r="N10" s="122">
        <v>300</v>
      </c>
      <c r="O10" s="79" t="s">
        <v>74</v>
      </c>
      <c r="P10" s="86">
        <v>3</v>
      </c>
      <c r="Q10" s="86">
        <v>5</v>
      </c>
      <c r="R10" s="86">
        <v>11</v>
      </c>
      <c r="S10" s="86"/>
      <c r="T10" s="86" t="s">
        <v>131</v>
      </c>
      <c r="U10" s="86" t="s">
        <v>76</v>
      </c>
      <c r="V10" s="86" t="s">
        <v>76</v>
      </c>
      <c r="W10" s="86" t="s">
        <v>93</v>
      </c>
      <c r="X10" s="209"/>
      <c r="Y10" s="85" t="s">
        <v>144</v>
      </c>
      <c r="AA10" s="78"/>
      <c r="AB10" s="78"/>
      <c r="AC10" s="89"/>
      <c r="AD10" s="78"/>
      <c r="AE10" s="71"/>
      <c r="AF10" s="87"/>
      <c r="AG10" s="78"/>
      <c r="AH10" s="303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</row>
    <row r="11" spans="1:55" s="101" customFormat="1" ht="148.5" customHeight="1" x14ac:dyDescent="0.25">
      <c r="B11" s="86" t="s">
        <v>63</v>
      </c>
      <c r="C11" s="243" t="s">
        <v>64</v>
      </c>
      <c r="D11" s="90" t="s">
        <v>145</v>
      </c>
      <c r="E11" s="90" t="s">
        <v>146</v>
      </c>
      <c r="F11" s="86" t="s">
        <v>147</v>
      </c>
      <c r="G11" s="86" t="s">
        <v>97</v>
      </c>
      <c r="H11" s="86" t="s">
        <v>69</v>
      </c>
      <c r="I11" s="79" t="s">
        <v>118</v>
      </c>
      <c r="J11" s="85" t="s">
        <v>136</v>
      </c>
      <c r="K11" s="85" t="s">
        <v>137</v>
      </c>
      <c r="L11" s="86" t="s">
        <v>81</v>
      </c>
      <c r="M11" s="86" t="s">
        <v>138</v>
      </c>
      <c r="N11" s="122">
        <v>0</v>
      </c>
      <c r="O11" s="79" t="s">
        <v>74</v>
      </c>
      <c r="P11" s="111">
        <v>2</v>
      </c>
      <c r="Q11" s="111">
        <v>4</v>
      </c>
      <c r="R11" s="111">
        <v>10</v>
      </c>
      <c r="S11" s="111">
        <v>11</v>
      </c>
      <c r="T11" s="86" t="s">
        <v>148</v>
      </c>
      <c r="U11" s="86" t="s">
        <v>93</v>
      </c>
      <c r="V11" s="86" t="s">
        <v>112</v>
      </c>
      <c r="W11" s="86"/>
      <c r="X11" s="123"/>
      <c r="Y11" s="105" t="s">
        <v>149</v>
      </c>
      <c r="Z11" s="89"/>
      <c r="AA11" s="78"/>
      <c r="AB11" s="120"/>
      <c r="AC11" s="89"/>
      <c r="AD11" s="87"/>
      <c r="AE11" s="78"/>
      <c r="AF11" s="87"/>
      <c r="AG11" s="78"/>
      <c r="AH11" s="303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</row>
    <row r="12" spans="1:55" s="1" customFormat="1" ht="45" x14ac:dyDescent="0.25">
      <c r="A12" s="101"/>
      <c r="B12" s="175" t="s">
        <v>63</v>
      </c>
      <c r="C12" s="159" t="s">
        <v>64</v>
      </c>
      <c r="D12" s="90" t="s">
        <v>150</v>
      </c>
      <c r="E12" s="180" t="s">
        <v>151</v>
      </c>
      <c r="F12" s="626" t="s">
        <v>147</v>
      </c>
      <c r="G12" s="627" t="s">
        <v>117</v>
      </c>
      <c r="H12" s="86" t="s">
        <v>69</v>
      </c>
      <c r="I12" s="157" t="s">
        <v>152</v>
      </c>
      <c r="J12" s="85" t="s">
        <v>153</v>
      </c>
      <c r="K12" s="90" t="s">
        <v>154</v>
      </c>
      <c r="L12" s="329" t="s">
        <v>90</v>
      </c>
      <c r="M12" s="329" t="s">
        <v>155</v>
      </c>
      <c r="N12" s="125">
        <v>50</v>
      </c>
      <c r="O12" s="628" t="s">
        <v>74</v>
      </c>
      <c r="P12" s="213">
        <v>3</v>
      </c>
      <c r="Q12" s="213">
        <v>5</v>
      </c>
      <c r="R12" s="213">
        <v>10</v>
      </c>
      <c r="S12" s="213">
        <v>11</v>
      </c>
      <c r="T12" s="159" t="s">
        <v>92</v>
      </c>
      <c r="U12" s="86" t="s">
        <v>93</v>
      </c>
      <c r="V12" s="86" t="s">
        <v>76</v>
      </c>
      <c r="W12" s="86" t="s">
        <v>112</v>
      </c>
      <c r="X12" s="86"/>
      <c r="Y12" s="90" t="s">
        <v>156</v>
      </c>
      <c r="Z12" s="90"/>
      <c r="AA12" s="90"/>
      <c r="AB12" s="90"/>
      <c r="AC12" s="90"/>
      <c r="AD12" s="90"/>
      <c r="AE12" s="194"/>
      <c r="AF12" s="90"/>
      <c r="AG12" s="90"/>
      <c r="AH12" s="629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247"/>
    </row>
    <row r="13" spans="1:55" s="235" customFormat="1" ht="135" customHeight="1" x14ac:dyDescent="0.25">
      <c r="A13" s="247"/>
      <c r="B13" s="622" t="s">
        <v>63</v>
      </c>
      <c r="C13" s="630"/>
      <c r="D13" s="164"/>
      <c r="E13" s="164" t="s">
        <v>157</v>
      </c>
      <c r="F13" s="459" t="s">
        <v>158</v>
      </c>
      <c r="G13" s="631" t="s">
        <v>108</v>
      </c>
      <c r="H13" s="632" t="s">
        <v>69</v>
      </c>
      <c r="I13" s="259" t="s">
        <v>152</v>
      </c>
      <c r="J13" s="310" t="s">
        <v>159</v>
      </c>
      <c r="K13" s="90" t="s">
        <v>160</v>
      </c>
      <c r="L13" s="329" t="s">
        <v>161</v>
      </c>
      <c r="M13" s="329" t="s">
        <v>162</v>
      </c>
      <c r="N13" s="633">
        <v>0</v>
      </c>
      <c r="O13" s="628" t="s">
        <v>74</v>
      </c>
      <c r="P13" s="213">
        <v>3</v>
      </c>
      <c r="Q13" s="213">
        <v>4</v>
      </c>
      <c r="R13" s="213">
        <v>5</v>
      </c>
      <c r="S13" s="213">
        <v>11</v>
      </c>
      <c r="T13" s="159" t="s">
        <v>163</v>
      </c>
      <c r="U13" s="86" t="s">
        <v>93</v>
      </c>
      <c r="V13" s="86" t="s">
        <v>103</v>
      </c>
      <c r="W13" s="86"/>
      <c r="X13" s="86"/>
      <c r="Y13" s="310" t="s">
        <v>164</v>
      </c>
      <c r="Z13" s="623"/>
      <c r="AA13" s="90"/>
      <c r="AB13" s="90"/>
      <c r="AC13" s="623"/>
      <c r="AD13" s="90"/>
      <c r="AE13" s="194"/>
      <c r="AF13" s="90"/>
      <c r="AG13" s="184"/>
      <c r="AH13" s="629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</row>
    <row r="14" spans="1:55" s="101" customFormat="1" ht="409.5" customHeight="1" x14ac:dyDescent="0.25">
      <c r="B14" s="634" t="s">
        <v>63</v>
      </c>
      <c r="C14" s="635" t="s">
        <v>64</v>
      </c>
      <c r="D14" s="636" t="s">
        <v>165</v>
      </c>
      <c r="E14" s="637" t="s">
        <v>166</v>
      </c>
      <c r="F14" s="213" t="s">
        <v>67</v>
      </c>
      <c r="G14" s="627" t="s">
        <v>117</v>
      </c>
      <c r="H14" s="245" t="s">
        <v>69</v>
      </c>
      <c r="I14" s="638" t="s">
        <v>167</v>
      </c>
      <c r="J14" s="639" t="s">
        <v>141</v>
      </c>
      <c r="K14" s="640" t="s">
        <v>168</v>
      </c>
      <c r="L14" s="245" t="s">
        <v>169</v>
      </c>
      <c r="M14" s="245" t="s">
        <v>170</v>
      </c>
      <c r="N14" s="641">
        <v>100</v>
      </c>
      <c r="O14" s="638" t="s">
        <v>74</v>
      </c>
      <c r="P14" s="245">
        <v>3</v>
      </c>
      <c r="Q14" s="245">
        <v>5</v>
      </c>
      <c r="R14" s="245">
        <v>10</v>
      </c>
      <c r="S14" s="245">
        <v>11</v>
      </c>
      <c r="T14" s="245" t="s">
        <v>171</v>
      </c>
      <c r="U14" s="245" t="s">
        <v>76</v>
      </c>
      <c r="V14" s="245" t="s">
        <v>93</v>
      </c>
      <c r="W14" s="245" t="s">
        <v>112</v>
      </c>
      <c r="X14" s="245"/>
      <c r="Y14" s="642" t="s">
        <v>172</v>
      </c>
      <c r="Z14" s="643"/>
      <c r="AA14" s="206"/>
      <c r="AB14" s="152"/>
      <c r="AC14" s="643"/>
      <c r="AD14" s="152"/>
      <c r="AE14" s="206"/>
      <c r="AF14" s="152"/>
      <c r="AG14" s="152"/>
      <c r="AH14" s="644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</row>
    <row r="15" spans="1:55" s="235" customFormat="1" ht="162" customHeight="1" x14ac:dyDescent="0.25">
      <c r="B15" s="123" t="s">
        <v>63</v>
      </c>
      <c r="C15" s="617" t="s">
        <v>64</v>
      </c>
      <c r="D15" s="618" t="s">
        <v>173</v>
      </c>
      <c r="E15" s="618" t="s">
        <v>174</v>
      </c>
      <c r="F15" s="617" t="s">
        <v>67</v>
      </c>
      <c r="G15" s="617" t="s">
        <v>175</v>
      </c>
      <c r="H15" s="617" t="s">
        <v>69</v>
      </c>
      <c r="I15" s="618" t="s">
        <v>167</v>
      </c>
      <c r="J15" s="618" t="s">
        <v>176</v>
      </c>
      <c r="K15" s="618" t="s">
        <v>177</v>
      </c>
      <c r="L15" s="617" t="s">
        <v>90</v>
      </c>
      <c r="M15" s="617" t="s">
        <v>178</v>
      </c>
      <c r="N15" s="619">
        <v>0</v>
      </c>
      <c r="O15" s="618" t="s">
        <v>74</v>
      </c>
      <c r="P15" s="617">
        <v>3</v>
      </c>
      <c r="Q15" s="617">
        <v>4</v>
      </c>
      <c r="R15" s="617">
        <v>5</v>
      </c>
      <c r="S15" s="617">
        <v>11</v>
      </c>
      <c r="T15" s="617" t="s">
        <v>179</v>
      </c>
      <c r="U15" s="617" t="s">
        <v>93</v>
      </c>
      <c r="V15" s="617" t="s">
        <v>76</v>
      </c>
      <c r="W15" s="645" t="s">
        <v>103</v>
      </c>
      <c r="X15" s="245"/>
      <c r="Y15" s="646" t="s">
        <v>180</v>
      </c>
      <c r="Z15" s="255"/>
      <c r="AA15" s="106"/>
      <c r="AB15" s="106"/>
      <c r="AC15" s="255"/>
      <c r="AD15" s="106"/>
      <c r="AE15" s="106"/>
      <c r="AF15" s="106"/>
      <c r="AG15" s="106"/>
      <c r="AH15" s="492"/>
    </row>
    <row r="16" spans="1:55" s="101" customFormat="1" ht="45" x14ac:dyDescent="0.25">
      <c r="B16" s="647" t="s">
        <v>63</v>
      </c>
      <c r="C16" s="648"/>
      <c r="D16" s="636"/>
      <c r="E16" s="169" t="s">
        <v>181</v>
      </c>
      <c r="F16" s="161" t="s">
        <v>67</v>
      </c>
      <c r="G16" s="244" t="s">
        <v>108</v>
      </c>
      <c r="H16" s="115" t="s">
        <v>69</v>
      </c>
      <c r="I16" s="114" t="s">
        <v>167</v>
      </c>
      <c r="J16" s="94" t="s">
        <v>182</v>
      </c>
      <c r="K16" s="94" t="s">
        <v>183</v>
      </c>
      <c r="L16" s="115" t="s">
        <v>184</v>
      </c>
      <c r="M16" s="115" t="s">
        <v>185</v>
      </c>
      <c r="N16" s="210">
        <v>0</v>
      </c>
      <c r="O16" s="114" t="s">
        <v>74</v>
      </c>
      <c r="P16" s="115">
        <v>3</v>
      </c>
      <c r="Q16" s="115">
        <v>4</v>
      </c>
      <c r="R16" s="115">
        <v>5</v>
      </c>
      <c r="S16" s="115">
        <v>11</v>
      </c>
      <c r="T16" s="115" t="s">
        <v>186</v>
      </c>
      <c r="U16" s="115" t="s">
        <v>93</v>
      </c>
      <c r="V16" s="115" t="s">
        <v>76</v>
      </c>
      <c r="W16" s="212" t="s">
        <v>103</v>
      </c>
      <c r="X16" s="213"/>
      <c r="Y16" s="202" t="s">
        <v>187</v>
      </c>
      <c r="Z16" s="89"/>
      <c r="AA16" s="78"/>
      <c r="AB16" s="91"/>
      <c r="AC16" s="89"/>
      <c r="AD16" s="201"/>
      <c r="AE16" s="78"/>
      <c r="AF16" s="87"/>
      <c r="AG16" s="78"/>
      <c r="AH16" s="483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</row>
    <row r="17" spans="1:55" s="101" customFormat="1" ht="144.94999999999999" customHeight="1" x14ac:dyDescent="0.25">
      <c r="B17" s="634" t="s">
        <v>63</v>
      </c>
      <c r="C17" s="256"/>
      <c r="D17" s="603"/>
      <c r="E17" s="603" t="s">
        <v>188</v>
      </c>
      <c r="F17" s="244" t="s">
        <v>67</v>
      </c>
      <c r="G17" s="244" t="s">
        <v>126</v>
      </c>
      <c r="H17" s="115" t="s">
        <v>69</v>
      </c>
      <c r="I17" s="114" t="s">
        <v>167</v>
      </c>
      <c r="J17" s="94" t="s">
        <v>189</v>
      </c>
      <c r="K17" s="94" t="s">
        <v>190</v>
      </c>
      <c r="L17" s="115" t="s">
        <v>191</v>
      </c>
      <c r="M17" s="115" t="s">
        <v>185</v>
      </c>
      <c r="N17" s="210">
        <v>50</v>
      </c>
      <c r="O17" s="114" t="s">
        <v>74</v>
      </c>
      <c r="P17" s="115">
        <v>3</v>
      </c>
      <c r="Q17" s="115">
        <v>4</v>
      </c>
      <c r="R17" s="115">
        <v>5</v>
      </c>
      <c r="S17" s="115">
        <v>11</v>
      </c>
      <c r="T17" s="115" t="s">
        <v>192</v>
      </c>
      <c r="U17" s="115" t="s">
        <v>76</v>
      </c>
      <c r="V17" s="115" t="s">
        <v>93</v>
      </c>
      <c r="W17" s="115"/>
      <c r="X17" s="214"/>
      <c r="Y17" s="94" t="s">
        <v>187</v>
      </c>
      <c r="Z17" s="89"/>
      <c r="AA17" s="78"/>
      <c r="AB17" s="102"/>
      <c r="AC17" s="89"/>
      <c r="AD17" s="42"/>
      <c r="AE17" s="78"/>
      <c r="AF17" s="87"/>
      <c r="AG17" s="78"/>
      <c r="AH17" s="483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</row>
    <row r="18" spans="1:55" s="101" customFormat="1" ht="54" customHeight="1" x14ac:dyDescent="0.25">
      <c r="B18" s="634" t="s">
        <v>63</v>
      </c>
      <c r="C18" s="256"/>
      <c r="D18" s="94"/>
      <c r="E18" s="94" t="s">
        <v>193</v>
      </c>
      <c r="F18" s="244" t="s">
        <v>67</v>
      </c>
      <c r="G18" s="244" t="s">
        <v>68</v>
      </c>
      <c r="H18" s="115" t="s">
        <v>69</v>
      </c>
      <c r="I18" s="114" t="s">
        <v>167</v>
      </c>
      <c r="J18" s="94" t="s">
        <v>194</v>
      </c>
      <c r="K18" s="94" t="s">
        <v>195</v>
      </c>
      <c r="L18" s="115" t="s">
        <v>81</v>
      </c>
      <c r="M18" s="115" t="s">
        <v>196</v>
      </c>
      <c r="N18" s="210">
        <v>25</v>
      </c>
      <c r="O18" s="114" t="s">
        <v>74</v>
      </c>
      <c r="P18" s="115">
        <v>3</v>
      </c>
      <c r="Q18" s="115">
        <v>4</v>
      </c>
      <c r="R18" s="115">
        <v>5</v>
      </c>
      <c r="S18" s="115">
        <v>11</v>
      </c>
      <c r="T18" s="115" t="s">
        <v>192</v>
      </c>
      <c r="U18" s="115" t="s">
        <v>76</v>
      </c>
      <c r="V18" s="115"/>
      <c r="W18" s="115"/>
      <c r="X18" s="211"/>
      <c r="Y18" s="94" t="s">
        <v>156</v>
      </c>
      <c r="Z18" s="89"/>
      <c r="AA18" s="78"/>
      <c r="AB18" s="102"/>
      <c r="AC18" s="89"/>
      <c r="AD18" s="87"/>
      <c r="AE18" s="78"/>
      <c r="AF18" s="87"/>
      <c r="AG18" s="78"/>
      <c r="AH18" s="483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</row>
    <row r="19" spans="1:55" s="40" customFormat="1" ht="159" customHeight="1" x14ac:dyDescent="0.25">
      <c r="B19" s="243" t="s">
        <v>63</v>
      </c>
      <c r="C19" s="88"/>
      <c r="D19" s="94"/>
      <c r="E19" s="114" t="s">
        <v>197</v>
      </c>
      <c r="F19" s="617" t="s">
        <v>67</v>
      </c>
      <c r="G19" s="649" t="s">
        <v>117</v>
      </c>
      <c r="H19" s="617" t="s">
        <v>69</v>
      </c>
      <c r="I19" s="114" t="s">
        <v>167</v>
      </c>
      <c r="J19" s="94" t="s">
        <v>198</v>
      </c>
      <c r="K19" s="94" t="s">
        <v>199</v>
      </c>
      <c r="L19" s="617" t="s">
        <v>191</v>
      </c>
      <c r="M19" s="115" t="s">
        <v>185</v>
      </c>
      <c r="N19" s="210">
        <v>100</v>
      </c>
      <c r="O19" s="114" t="s">
        <v>74</v>
      </c>
      <c r="P19" s="115">
        <v>15</v>
      </c>
      <c r="Q19" s="115">
        <v>16</v>
      </c>
      <c r="R19" s="115"/>
      <c r="S19" s="115"/>
      <c r="T19" s="115" t="s">
        <v>200</v>
      </c>
      <c r="U19" s="115" t="s">
        <v>93</v>
      </c>
      <c r="V19" s="115" t="s">
        <v>112</v>
      </c>
      <c r="W19" s="115" t="s">
        <v>76</v>
      </c>
      <c r="X19" s="115" t="s">
        <v>103</v>
      </c>
      <c r="Y19" s="94" t="s">
        <v>144</v>
      </c>
      <c r="Z19" s="78"/>
      <c r="AA19" s="78"/>
      <c r="AB19" s="78"/>
      <c r="AC19" s="78"/>
      <c r="AD19" s="78"/>
      <c r="AE19" s="78"/>
      <c r="AF19" s="78"/>
      <c r="AG19" s="78"/>
      <c r="AH19" s="48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</row>
    <row r="20" spans="1:55" s="40" customFormat="1" ht="77.25" customHeight="1" x14ac:dyDescent="0.25">
      <c r="A20" s="103"/>
      <c r="B20" s="86" t="s">
        <v>63</v>
      </c>
      <c r="C20" s="88"/>
      <c r="D20" s="113"/>
      <c r="E20" s="114" t="s">
        <v>201</v>
      </c>
      <c r="F20" s="115" t="s">
        <v>67</v>
      </c>
      <c r="G20" s="115" t="s">
        <v>117</v>
      </c>
      <c r="H20" s="115" t="s">
        <v>69</v>
      </c>
      <c r="I20" s="114" t="s">
        <v>167</v>
      </c>
      <c r="J20" s="94" t="s">
        <v>198</v>
      </c>
      <c r="K20" s="94" t="s">
        <v>202</v>
      </c>
      <c r="L20" s="215" t="s">
        <v>90</v>
      </c>
      <c r="M20" s="215" t="s">
        <v>185</v>
      </c>
      <c r="N20" s="216">
        <v>3000</v>
      </c>
      <c r="O20" s="114" t="s">
        <v>74</v>
      </c>
      <c r="P20" s="115">
        <v>15</v>
      </c>
      <c r="Q20" s="115">
        <v>16</v>
      </c>
      <c r="R20" s="115"/>
      <c r="S20" s="115"/>
      <c r="T20" s="215" t="s">
        <v>200</v>
      </c>
      <c r="U20" s="115" t="s">
        <v>76</v>
      </c>
      <c r="V20" s="115"/>
      <c r="W20" s="115"/>
      <c r="X20" s="115"/>
      <c r="Y20" s="116" t="s">
        <v>144</v>
      </c>
      <c r="Z20" s="78"/>
      <c r="AA20" s="78"/>
      <c r="AB20" s="78"/>
      <c r="AC20" s="78"/>
      <c r="AD20" s="78"/>
      <c r="AE20" s="78"/>
      <c r="AF20" s="78"/>
      <c r="AG20" s="78"/>
      <c r="AH20" s="48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</row>
    <row r="21" spans="1:55" s="40" customFormat="1" ht="77.25" customHeight="1" x14ac:dyDescent="0.25">
      <c r="A21" s="103"/>
      <c r="B21" s="86" t="s">
        <v>63</v>
      </c>
      <c r="C21" s="88"/>
      <c r="D21" s="113"/>
      <c r="E21" s="114" t="s">
        <v>203</v>
      </c>
      <c r="F21" s="115" t="s">
        <v>67</v>
      </c>
      <c r="G21" s="115" t="s">
        <v>117</v>
      </c>
      <c r="H21" s="115" t="s">
        <v>69</v>
      </c>
      <c r="I21" s="114" t="s">
        <v>167</v>
      </c>
      <c r="J21" s="94" t="s">
        <v>204</v>
      </c>
      <c r="K21" s="94" t="s">
        <v>205</v>
      </c>
      <c r="L21" s="215" t="s">
        <v>90</v>
      </c>
      <c r="M21" s="215" t="s">
        <v>185</v>
      </c>
      <c r="N21" s="216">
        <v>0</v>
      </c>
      <c r="O21" s="114" t="s">
        <v>74</v>
      </c>
      <c r="P21" s="115">
        <v>15</v>
      </c>
      <c r="Q21" s="115">
        <v>16</v>
      </c>
      <c r="R21" s="115"/>
      <c r="S21" s="115"/>
      <c r="T21" s="215" t="s">
        <v>200</v>
      </c>
      <c r="U21" s="115" t="s">
        <v>76</v>
      </c>
      <c r="V21" s="115"/>
      <c r="W21" s="115"/>
      <c r="X21" s="115"/>
      <c r="Y21" s="116" t="s">
        <v>144</v>
      </c>
      <c r="Z21" s="78"/>
      <c r="AA21" s="78"/>
      <c r="AB21" s="78"/>
      <c r="AC21" s="78"/>
      <c r="AD21" s="78"/>
      <c r="AE21" s="78"/>
      <c r="AF21" s="78"/>
      <c r="AG21" s="78"/>
      <c r="AH21" s="48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</row>
    <row r="22" spans="1:55" s="40" customFormat="1" ht="77.25" customHeight="1" x14ac:dyDescent="0.25">
      <c r="A22" s="103"/>
      <c r="B22" s="86" t="s">
        <v>63</v>
      </c>
      <c r="C22" s="88"/>
      <c r="D22" s="113"/>
      <c r="E22" s="114" t="s">
        <v>206</v>
      </c>
      <c r="F22" s="115" t="s">
        <v>67</v>
      </c>
      <c r="G22" s="115" t="s">
        <v>117</v>
      </c>
      <c r="H22" s="115" t="s">
        <v>69</v>
      </c>
      <c r="I22" s="114" t="s">
        <v>167</v>
      </c>
      <c r="J22" s="94" t="s">
        <v>198</v>
      </c>
      <c r="K22" s="94" t="s">
        <v>205</v>
      </c>
      <c r="L22" s="215" t="s">
        <v>191</v>
      </c>
      <c r="M22" s="215" t="s">
        <v>185</v>
      </c>
      <c r="N22" s="216">
        <v>0</v>
      </c>
      <c r="O22" s="114" t="s">
        <v>74</v>
      </c>
      <c r="P22" s="115">
        <v>15</v>
      </c>
      <c r="Q22" s="115">
        <v>16</v>
      </c>
      <c r="R22" s="115"/>
      <c r="S22" s="115"/>
      <c r="T22" s="215" t="s">
        <v>200</v>
      </c>
      <c r="U22" s="115" t="s">
        <v>76</v>
      </c>
      <c r="V22" s="115"/>
      <c r="W22" s="115"/>
      <c r="X22" s="115"/>
      <c r="Y22" s="116" t="s">
        <v>144</v>
      </c>
      <c r="Z22" s="78"/>
      <c r="AA22" s="78"/>
      <c r="AB22" s="78"/>
      <c r="AC22" s="78"/>
      <c r="AD22" s="78"/>
      <c r="AE22" s="78"/>
      <c r="AF22" s="78"/>
      <c r="AG22" s="78"/>
      <c r="AH22" s="48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</row>
    <row r="23" spans="1:55" s="40" customFormat="1" ht="77.25" customHeight="1" x14ac:dyDescent="0.25">
      <c r="A23" s="103"/>
      <c r="B23" s="86" t="s">
        <v>63</v>
      </c>
      <c r="C23" s="88"/>
      <c r="D23" s="113"/>
      <c r="E23" s="114" t="s">
        <v>207</v>
      </c>
      <c r="F23" s="115" t="s">
        <v>67</v>
      </c>
      <c r="G23" s="115" t="s">
        <v>117</v>
      </c>
      <c r="H23" s="115" t="s">
        <v>69</v>
      </c>
      <c r="I23" s="114" t="s">
        <v>167</v>
      </c>
      <c r="J23" s="94" t="s">
        <v>198</v>
      </c>
      <c r="K23" s="94" t="s">
        <v>205</v>
      </c>
      <c r="L23" s="215" t="s">
        <v>191</v>
      </c>
      <c r="M23" s="215" t="s">
        <v>185</v>
      </c>
      <c r="N23" s="216">
        <v>0</v>
      </c>
      <c r="O23" s="114" t="s">
        <v>74</v>
      </c>
      <c r="P23" s="115">
        <v>15</v>
      </c>
      <c r="Q23" s="115">
        <v>16</v>
      </c>
      <c r="R23" s="115"/>
      <c r="S23" s="115"/>
      <c r="T23" s="215" t="s">
        <v>200</v>
      </c>
      <c r="U23" s="115" t="s">
        <v>76</v>
      </c>
      <c r="V23" s="115"/>
      <c r="W23" s="115"/>
      <c r="X23" s="115"/>
      <c r="Y23" s="116" t="s">
        <v>144</v>
      </c>
      <c r="Z23" s="116"/>
      <c r="AA23" s="78"/>
      <c r="AB23" s="78"/>
      <c r="AC23" s="78"/>
      <c r="AD23" s="78"/>
      <c r="AE23" s="78"/>
      <c r="AF23" s="78"/>
      <c r="AG23" s="78"/>
      <c r="AH23" s="48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</row>
    <row r="24" spans="1:55" s="40" customFormat="1" ht="77.25" customHeight="1" x14ac:dyDescent="0.25">
      <c r="A24" s="103"/>
      <c r="B24" s="86" t="s">
        <v>63</v>
      </c>
      <c r="C24" s="88"/>
      <c r="D24" s="113"/>
      <c r="E24" s="114" t="s">
        <v>208</v>
      </c>
      <c r="F24" s="115" t="s">
        <v>67</v>
      </c>
      <c r="G24" s="115" t="s">
        <v>117</v>
      </c>
      <c r="H24" s="115" t="s">
        <v>69</v>
      </c>
      <c r="I24" s="114" t="s">
        <v>167</v>
      </c>
      <c r="J24" s="94" t="s">
        <v>198</v>
      </c>
      <c r="K24" s="94" t="s">
        <v>205</v>
      </c>
      <c r="L24" s="215" t="s">
        <v>191</v>
      </c>
      <c r="M24" s="215" t="s">
        <v>185</v>
      </c>
      <c r="N24" s="216">
        <v>0</v>
      </c>
      <c r="O24" s="114" t="s">
        <v>74</v>
      </c>
      <c r="P24" s="115">
        <v>15</v>
      </c>
      <c r="Q24" s="115">
        <v>16</v>
      </c>
      <c r="R24" s="115"/>
      <c r="S24" s="115"/>
      <c r="T24" s="215" t="s">
        <v>200</v>
      </c>
      <c r="U24" s="115" t="s">
        <v>76</v>
      </c>
      <c r="V24" s="115"/>
      <c r="W24" s="115"/>
      <c r="X24" s="115"/>
      <c r="Y24" s="116" t="s">
        <v>144</v>
      </c>
      <c r="Z24" s="116"/>
      <c r="AA24" s="78"/>
      <c r="AB24" s="78"/>
      <c r="AC24" s="78"/>
      <c r="AD24" s="78"/>
      <c r="AE24" s="78"/>
      <c r="AF24" s="78"/>
      <c r="AG24" s="78"/>
      <c r="AH24" s="48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</row>
    <row r="25" spans="1:55" s="40" customFormat="1" ht="108" customHeight="1" x14ac:dyDescent="0.25">
      <c r="B25" s="243" t="s">
        <v>63</v>
      </c>
      <c r="C25" s="88"/>
      <c r="D25" s="94"/>
      <c r="E25" s="114" t="s">
        <v>209</v>
      </c>
      <c r="F25" s="115" t="s">
        <v>67</v>
      </c>
      <c r="G25" s="244" t="s">
        <v>117</v>
      </c>
      <c r="H25" s="115" t="s">
        <v>69</v>
      </c>
      <c r="I25" s="114" t="s">
        <v>167</v>
      </c>
      <c r="J25" s="94" t="s">
        <v>198</v>
      </c>
      <c r="K25" s="94" t="s">
        <v>205</v>
      </c>
      <c r="L25" s="115" t="s">
        <v>191</v>
      </c>
      <c r="M25" s="115" t="s">
        <v>185</v>
      </c>
      <c r="N25" s="210">
        <v>0</v>
      </c>
      <c r="O25" s="114" t="s">
        <v>74</v>
      </c>
      <c r="P25" s="115">
        <v>15</v>
      </c>
      <c r="Q25" s="115">
        <v>16</v>
      </c>
      <c r="R25" s="115"/>
      <c r="S25" s="115"/>
      <c r="T25" s="215" t="s">
        <v>200</v>
      </c>
      <c r="U25" s="115" t="s">
        <v>76</v>
      </c>
      <c r="V25" s="115"/>
      <c r="W25" s="115"/>
      <c r="X25" s="115"/>
      <c r="Y25" s="114" t="s">
        <v>144</v>
      </c>
      <c r="Z25" s="116"/>
      <c r="AA25" s="78"/>
      <c r="AB25" s="78"/>
      <c r="AC25" s="78"/>
      <c r="AD25" s="78"/>
      <c r="AE25" s="78"/>
      <c r="AF25" s="78"/>
      <c r="AG25" s="78"/>
      <c r="AH25" s="48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</row>
    <row r="26" spans="1:55" s="721" customFormat="1" ht="122.25" customHeight="1" x14ac:dyDescent="0.25">
      <c r="A26" s="722"/>
      <c r="B26" s="547" t="s">
        <v>63</v>
      </c>
      <c r="C26" s="702" t="s">
        <v>64</v>
      </c>
      <c r="D26" s="703" t="s">
        <v>210</v>
      </c>
      <c r="E26" s="650" t="s">
        <v>211</v>
      </c>
      <c r="F26" s="704" t="s">
        <v>86</v>
      </c>
      <c r="G26" s="705" t="s">
        <v>117</v>
      </c>
      <c r="H26" s="705" t="s">
        <v>69</v>
      </c>
      <c r="I26" s="706" t="s">
        <v>167</v>
      </c>
      <c r="J26" s="717" t="s">
        <v>212</v>
      </c>
      <c r="K26" s="707" t="s">
        <v>213</v>
      </c>
      <c r="L26" s="718" t="s">
        <v>214</v>
      </c>
      <c r="M26" s="719" t="s">
        <v>215</v>
      </c>
      <c r="N26" s="720">
        <v>0</v>
      </c>
      <c r="O26" s="708" t="s">
        <v>74</v>
      </c>
      <c r="P26" s="705">
        <v>2</v>
      </c>
      <c r="Q26" s="705">
        <v>3</v>
      </c>
      <c r="R26" s="705">
        <v>5</v>
      </c>
      <c r="S26" s="709">
        <v>10</v>
      </c>
      <c r="T26" s="710" t="s">
        <v>192</v>
      </c>
      <c r="U26" s="704" t="s">
        <v>93</v>
      </c>
      <c r="V26" s="705" t="s">
        <v>103</v>
      </c>
      <c r="W26" s="709" t="s">
        <v>112</v>
      </c>
      <c r="X26" s="711"/>
      <c r="Y26" s="703" t="s">
        <v>216</v>
      </c>
      <c r="Z26" s="712"/>
      <c r="AA26" s="713"/>
      <c r="AB26" s="703"/>
      <c r="AC26" s="714"/>
      <c r="AD26" s="703"/>
      <c r="AE26" s="715"/>
      <c r="AF26" s="714"/>
      <c r="AG26" s="716"/>
      <c r="AH26" s="710"/>
    </row>
    <row r="27" spans="1:55" s="103" customFormat="1" ht="148.5" customHeight="1" x14ac:dyDescent="0.25">
      <c r="B27" s="652" t="s">
        <v>63</v>
      </c>
      <c r="C27" s="86"/>
      <c r="D27" s="114"/>
      <c r="E27" s="469" t="s">
        <v>217</v>
      </c>
      <c r="F27" s="115" t="s">
        <v>86</v>
      </c>
      <c r="G27" s="115" t="s">
        <v>97</v>
      </c>
      <c r="H27" s="115" t="s">
        <v>69</v>
      </c>
      <c r="I27" s="114" t="s">
        <v>167</v>
      </c>
      <c r="J27" s="114" t="s">
        <v>136</v>
      </c>
      <c r="K27" s="184" t="s">
        <v>137</v>
      </c>
      <c r="L27" s="115" t="s">
        <v>191</v>
      </c>
      <c r="M27" s="115" t="s">
        <v>81</v>
      </c>
      <c r="N27" s="653">
        <v>200</v>
      </c>
      <c r="O27" s="114" t="s">
        <v>74</v>
      </c>
      <c r="P27" s="115">
        <v>3</v>
      </c>
      <c r="Q27" s="115"/>
      <c r="R27" s="115"/>
      <c r="S27" s="115"/>
      <c r="T27" s="115" t="s">
        <v>122</v>
      </c>
      <c r="U27" s="115" t="s">
        <v>112</v>
      </c>
      <c r="V27" s="115" t="s">
        <v>76</v>
      </c>
      <c r="W27" s="115" t="s">
        <v>93</v>
      </c>
      <c r="X27" s="115"/>
      <c r="Y27" s="184" t="s">
        <v>113</v>
      </c>
      <c r="Z27" s="116"/>
      <c r="AA27" s="78"/>
      <c r="AB27" s="78"/>
      <c r="AC27" s="78"/>
      <c r="AD27" s="78"/>
      <c r="AE27" s="78"/>
      <c r="AF27" s="78"/>
      <c r="AG27" s="78"/>
      <c r="AH27" s="483"/>
    </row>
    <row r="28" spans="1:55" s="40" customFormat="1" ht="193.5" customHeight="1" x14ac:dyDescent="0.25">
      <c r="B28" s="115" t="s">
        <v>63</v>
      </c>
      <c r="C28" s="115" t="s">
        <v>64</v>
      </c>
      <c r="D28" s="94" t="s">
        <v>218</v>
      </c>
      <c r="E28" s="114" t="s">
        <v>219</v>
      </c>
      <c r="F28" s="115" t="s">
        <v>86</v>
      </c>
      <c r="G28" s="115" t="s">
        <v>117</v>
      </c>
      <c r="H28" s="115" t="s">
        <v>69</v>
      </c>
      <c r="I28" s="114" t="s">
        <v>167</v>
      </c>
      <c r="J28" s="94" t="s">
        <v>220</v>
      </c>
      <c r="K28" s="114" t="s">
        <v>142</v>
      </c>
      <c r="L28" s="115" t="s">
        <v>90</v>
      </c>
      <c r="M28" s="115" t="s">
        <v>221</v>
      </c>
      <c r="N28" s="246">
        <v>50</v>
      </c>
      <c r="O28" s="114" t="s">
        <v>74</v>
      </c>
      <c r="P28" s="115">
        <v>2</v>
      </c>
      <c r="Q28" s="115">
        <v>3</v>
      </c>
      <c r="R28" s="115">
        <v>5</v>
      </c>
      <c r="S28" s="115">
        <v>10</v>
      </c>
      <c r="T28" s="115" t="s">
        <v>148</v>
      </c>
      <c r="U28" s="115" t="s">
        <v>76</v>
      </c>
      <c r="V28" s="115" t="s">
        <v>112</v>
      </c>
      <c r="W28" s="115" t="s">
        <v>103</v>
      </c>
      <c r="X28" s="115"/>
      <c r="Y28" s="114" t="s">
        <v>222</v>
      </c>
      <c r="Z28" s="116"/>
      <c r="AA28" s="116"/>
      <c r="AB28" s="116"/>
      <c r="AC28" s="116"/>
      <c r="AD28" s="116"/>
      <c r="AE28" s="116"/>
      <c r="AF28" s="116"/>
      <c r="AG28" s="199"/>
      <c r="AH28" s="405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</row>
    <row r="29" spans="1:55" s="40" customFormat="1" ht="75.75" customHeight="1" x14ac:dyDescent="0.25">
      <c r="B29" s="243" t="s">
        <v>63</v>
      </c>
      <c r="C29" s="88"/>
      <c r="D29" s="94" t="s">
        <v>223</v>
      </c>
      <c r="E29" s="114" t="s">
        <v>224</v>
      </c>
      <c r="F29" s="115" t="s">
        <v>86</v>
      </c>
      <c r="G29" s="244" t="s">
        <v>117</v>
      </c>
      <c r="H29" s="115" t="s">
        <v>69</v>
      </c>
      <c r="I29" s="114" t="s">
        <v>167</v>
      </c>
      <c r="J29" s="94" t="s">
        <v>225</v>
      </c>
      <c r="K29" s="94" t="s">
        <v>110</v>
      </c>
      <c r="L29" s="115" t="s">
        <v>81</v>
      </c>
      <c r="M29" s="115" t="s">
        <v>111</v>
      </c>
      <c r="N29" s="210">
        <v>50</v>
      </c>
      <c r="O29" s="114" t="s">
        <v>74</v>
      </c>
      <c r="P29" s="115">
        <v>5</v>
      </c>
      <c r="Q29" s="115">
        <v>10</v>
      </c>
      <c r="R29" s="115">
        <v>15</v>
      </c>
      <c r="S29" s="115"/>
      <c r="T29" s="115" t="s">
        <v>226</v>
      </c>
      <c r="U29" s="115" t="s">
        <v>93</v>
      </c>
      <c r="V29" s="115" t="s">
        <v>76</v>
      </c>
      <c r="W29" s="115" t="s">
        <v>227</v>
      </c>
      <c r="X29" s="115"/>
      <c r="Y29" s="94" t="s">
        <v>180</v>
      </c>
      <c r="Z29" s="203"/>
      <c r="AA29" s="78"/>
      <c r="AB29" s="87"/>
      <c r="AC29" s="87"/>
      <c r="AD29" s="87"/>
      <c r="AE29" s="87"/>
      <c r="AF29" s="87"/>
      <c r="AG29" s="87"/>
      <c r="AH29" s="48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</row>
    <row r="30" spans="1:55" s="40" customFormat="1" ht="131.25" customHeight="1" x14ac:dyDescent="0.25">
      <c r="B30" s="86" t="s">
        <v>63</v>
      </c>
      <c r="C30" s="244" t="s">
        <v>64</v>
      </c>
      <c r="D30" s="79" t="s">
        <v>228</v>
      </c>
      <c r="E30" s="114" t="s">
        <v>229</v>
      </c>
      <c r="F30" s="115" t="s">
        <v>107</v>
      </c>
      <c r="G30" s="115" t="s">
        <v>87</v>
      </c>
      <c r="H30" s="115" t="s">
        <v>69</v>
      </c>
      <c r="I30" s="114" t="s">
        <v>167</v>
      </c>
      <c r="J30" s="114" t="s">
        <v>230</v>
      </c>
      <c r="K30" s="94" t="s">
        <v>231</v>
      </c>
      <c r="L30" s="115" t="s">
        <v>196</v>
      </c>
      <c r="M30" s="115" t="s">
        <v>185</v>
      </c>
      <c r="N30" s="217">
        <v>50</v>
      </c>
      <c r="O30" s="114" t="s">
        <v>74</v>
      </c>
      <c r="P30" s="115">
        <v>9</v>
      </c>
      <c r="Q30" s="115">
        <v>11</v>
      </c>
      <c r="R30" s="115"/>
      <c r="S30" s="115"/>
      <c r="T30" s="115" t="s">
        <v>148</v>
      </c>
      <c r="U30" s="115" t="s">
        <v>76</v>
      </c>
      <c r="V30" s="115" t="s">
        <v>76</v>
      </c>
      <c r="W30" s="115" t="s">
        <v>232</v>
      </c>
      <c r="X30" s="115"/>
      <c r="Y30" s="114" t="s">
        <v>233</v>
      </c>
      <c r="Z30" s="116"/>
      <c r="AA30" s="78"/>
      <c r="AB30" s="78"/>
      <c r="AC30" s="78"/>
      <c r="AD30" s="78"/>
      <c r="AE30" s="78"/>
      <c r="AF30" s="78"/>
      <c r="AG30" s="78"/>
      <c r="AH30" s="48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</row>
    <row r="31" spans="1:55" s="235" customFormat="1" ht="111" customHeight="1" x14ac:dyDescent="0.25">
      <c r="B31" s="86" t="s">
        <v>63</v>
      </c>
      <c r="C31" s="86" t="s">
        <v>64</v>
      </c>
      <c r="D31" s="79" t="s">
        <v>234</v>
      </c>
      <c r="E31" s="79" t="s">
        <v>235</v>
      </c>
      <c r="F31" s="86" t="s">
        <v>107</v>
      </c>
      <c r="G31" s="86" t="s">
        <v>97</v>
      </c>
      <c r="H31" s="86" t="s">
        <v>69</v>
      </c>
      <c r="I31" s="79" t="s">
        <v>167</v>
      </c>
      <c r="J31" s="79" t="s">
        <v>236</v>
      </c>
      <c r="K31" s="79" t="s">
        <v>237</v>
      </c>
      <c r="L31" s="86" t="s">
        <v>196</v>
      </c>
      <c r="M31" s="86" t="s">
        <v>238</v>
      </c>
      <c r="N31" s="218">
        <v>100</v>
      </c>
      <c r="O31" s="79" t="s">
        <v>74</v>
      </c>
      <c r="P31" s="86">
        <v>3</v>
      </c>
      <c r="Q31" s="86">
        <v>4</v>
      </c>
      <c r="R31" s="86">
        <v>5</v>
      </c>
      <c r="S31" s="86">
        <v>11</v>
      </c>
      <c r="T31" s="115" t="s">
        <v>148</v>
      </c>
      <c r="U31" s="86" t="s">
        <v>76</v>
      </c>
      <c r="V31" s="86" t="s">
        <v>93</v>
      </c>
      <c r="W31" s="86" t="s">
        <v>103</v>
      </c>
      <c r="X31" s="86"/>
      <c r="Y31" s="79" t="s">
        <v>149</v>
      </c>
      <c r="Z31" s="201"/>
      <c r="AA31" s="78"/>
      <c r="AB31" s="78"/>
      <c r="AC31" s="201"/>
      <c r="AD31" s="78"/>
      <c r="AE31" s="78"/>
      <c r="AF31" s="78"/>
      <c r="AG31" s="78"/>
      <c r="AH31" s="303"/>
    </row>
    <row r="32" spans="1:55" s="101" customFormat="1" ht="124.5" customHeight="1" x14ac:dyDescent="0.25">
      <c r="B32" s="329" t="s">
        <v>63</v>
      </c>
      <c r="C32" s="303" t="s">
        <v>64</v>
      </c>
      <c r="D32" s="90" t="s">
        <v>239</v>
      </c>
      <c r="E32" s="90" t="s">
        <v>240</v>
      </c>
      <c r="F32" s="86" t="s">
        <v>107</v>
      </c>
      <c r="G32" s="86" t="s">
        <v>126</v>
      </c>
      <c r="H32" s="86" t="s">
        <v>69</v>
      </c>
      <c r="I32" s="79" t="s">
        <v>167</v>
      </c>
      <c r="J32" s="90" t="s">
        <v>241</v>
      </c>
      <c r="K32" s="85" t="s">
        <v>242</v>
      </c>
      <c r="L32" s="86" t="s">
        <v>161</v>
      </c>
      <c r="M32" s="86" t="s">
        <v>161</v>
      </c>
      <c r="N32" s="197">
        <v>10</v>
      </c>
      <c r="O32" s="79" t="s">
        <v>74</v>
      </c>
      <c r="P32" s="86">
        <v>3</v>
      </c>
      <c r="Q32" s="86">
        <v>4</v>
      </c>
      <c r="R32" s="86">
        <v>5</v>
      </c>
      <c r="S32" s="86">
        <v>11</v>
      </c>
      <c r="T32" s="86" t="s">
        <v>243</v>
      </c>
      <c r="U32" s="86" t="s">
        <v>93</v>
      </c>
      <c r="V32" s="86" t="s">
        <v>76</v>
      </c>
      <c r="W32" s="86" t="s">
        <v>112</v>
      </c>
      <c r="X32" s="86" t="s">
        <v>244</v>
      </c>
      <c r="Y32" s="90" t="s">
        <v>245</v>
      </c>
      <c r="Z32" s="89"/>
      <c r="AA32" s="78"/>
      <c r="AB32" s="87"/>
      <c r="AC32" s="87"/>
      <c r="AD32" s="87"/>
      <c r="AE32" s="78"/>
      <c r="AF32" s="87"/>
      <c r="AG32" s="78"/>
      <c r="AH32" s="303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</row>
    <row r="33" spans="1:55" s="101" customFormat="1" ht="77.25" customHeight="1" x14ac:dyDescent="0.25">
      <c r="A33" s="247"/>
      <c r="B33" s="329" t="s">
        <v>63</v>
      </c>
      <c r="C33" s="329" t="s">
        <v>64</v>
      </c>
      <c r="D33" s="85" t="s">
        <v>246</v>
      </c>
      <c r="E33" s="85" t="s">
        <v>247</v>
      </c>
      <c r="F33" s="86" t="s">
        <v>107</v>
      </c>
      <c r="G33" s="243" t="s">
        <v>117</v>
      </c>
      <c r="H33" s="86" t="s">
        <v>69</v>
      </c>
      <c r="I33" s="85" t="s">
        <v>167</v>
      </c>
      <c r="J33" s="85" t="s">
        <v>248</v>
      </c>
      <c r="K33" s="85" t="s">
        <v>249</v>
      </c>
      <c r="L33" s="86" t="s">
        <v>161</v>
      </c>
      <c r="M33" s="86" t="s">
        <v>73</v>
      </c>
      <c r="N33" s="197">
        <v>0</v>
      </c>
      <c r="O33" s="79" t="s">
        <v>74</v>
      </c>
      <c r="P33" s="219">
        <v>2</v>
      </c>
      <c r="Q33" s="219">
        <v>4</v>
      </c>
      <c r="R33" s="219">
        <v>5</v>
      </c>
      <c r="S33" s="86">
        <v>10</v>
      </c>
      <c r="T33" s="86" t="s">
        <v>250</v>
      </c>
      <c r="U33" s="86" t="s">
        <v>76</v>
      </c>
      <c r="V33" s="220" t="s">
        <v>112</v>
      </c>
      <c r="W33" s="86" t="s">
        <v>93</v>
      </c>
      <c r="X33" s="86"/>
      <c r="Y33" s="90" t="s">
        <v>251</v>
      </c>
      <c r="Z33" s="89"/>
      <c r="AA33" s="78"/>
      <c r="AB33" s="309"/>
      <c r="AC33" s="79"/>
      <c r="AD33" s="85"/>
      <c r="AE33" s="78"/>
      <c r="AF33" s="87"/>
      <c r="AG33" s="78"/>
      <c r="AH33" s="303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</row>
    <row r="34" spans="1:55" s="101" customFormat="1" ht="75.75" customHeight="1" x14ac:dyDescent="0.25">
      <c r="B34" s="243" t="s">
        <v>63</v>
      </c>
      <c r="C34" s="303" t="s">
        <v>64</v>
      </c>
      <c r="D34" s="85" t="s">
        <v>252</v>
      </c>
      <c r="E34" s="85" t="s">
        <v>253</v>
      </c>
      <c r="F34" s="86" t="s">
        <v>254</v>
      </c>
      <c r="G34" s="243" t="s">
        <v>117</v>
      </c>
      <c r="H34" s="86" t="s">
        <v>69</v>
      </c>
      <c r="I34" s="79" t="s">
        <v>167</v>
      </c>
      <c r="J34" s="85" t="s">
        <v>225</v>
      </c>
      <c r="K34" s="85" t="s">
        <v>213</v>
      </c>
      <c r="L34" s="86" t="s">
        <v>255</v>
      </c>
      <c r="M34" s="86" t="s">
        <v>130</v>
      </c>
      <c r="N34" s="196">
        <v>0</v>
      </c>
      <c r="O34" s="79" t="s">
        <v>74</v>
      </c>
      <c r="P34" s="86">
        <v>2</v>
      </c>
      <c r="Q34" s="86">
        <v>3</v>
      </c>
      <c r="R34" s="86">
        <v>5</v>
      </c>
      <c r="S34" s="86">
        <v>10</v>
      </c>
      <c r="T34" s="86" t="s">
        <v>192</v>
      </c>
      <c r="U34" s="86" t="s">
        <v>93</v>
      </c>
      <c r="V34" s="86" t="s">
        <v>93</v>
      </c>
      <c r="W34" s="86"/>
      <c r="X34" s="86"/>
      <c r="Y34" s="85" t="s">
        <v>256</v>
      </c>
      <c r="Z34" s="89"/>
      <c r="AA34" s="78"/>
      <c r="AB34" s="42"/>
      <c r="AC34" s="87"/>
      <c r="AD34" s="201"/>
      <c r="AE34" s="42"/>
      <c r="AF34" s="87"/>
      <c r="AG34" s="78"/>
      <c r="AH34" s="303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</row>
    <row r="35" spans="1:55" s="101" customFormat="1" ht="90" x14ac:dyDescent="0.25">
      <c r="B35" s="647" t="s">
        <v>63</v>
      </c>
      <c r="C35" s="303" t="s">
        <v>64</v>
      </c>
      <c r="D35" s="85" t="s">
        <v>124</v>
      </c>
      <c r="E35" s="85" t="s">
        <v>257</v>
      </c>
      <c r="F35" s="86" t="s">
        <v>254</v>
      </c>
      <c r="G35" s="243" t="s">
        <v>258</v>
      </c>
      <c r="H35" s="86" t="s">
        <v>69</v>
      </c>
      <c r="I35" s="79" t="s">
        <v>167</v>
      </c>
      <c r="J35" s="85" t="s">
        <v>88</v>
      </c>
      <c r="K35" s="85" t="s">
        <v>259</v>
      </c>
      <c r="L35" s="86" t="s">
        <v>191</v>
      </c>
      <c r="M35" s="86" t="s">
        <v>138</v>
      </c>
      <c r="N35" s="196">
        <v>800</v>
      </c>
      <c r="O35" s="79" t="s">
        <v>260</v>
      </c>
      <c r="P35" s="86">
        <v>3</v>
      </c>
      <c r="Q35" s="86">
        <v>5</v>
      </c>
      <c r="R35" s="86">
        <v>10</v>
      </c>
      <c r="S35" s="86">
        <v>11</v>
      </c>
      <c r="T35" s="86" t="s">
        <v>261</v>
      </c>
      <c r="U35" s="86" t="s">
        <v>76</v>
      </c>
      <c r="V35" s="86" t="s">
        <v>93</v>
      </c>
      <c r="W35" s="86"/>
      <c r="X35" s="86"/>
      <c r="Y35" s="85" t="s">
        <v>113</v>
      </c>
      <c r="Z35" s="89"/>
      <c r="AA35" s="78"/>
      <c r="AB35" s="87"/>
      <c r="AC35" s="89"/>
      <c r="AD35" s="87"/>
      <c r="AE35" s="78"/>
      <c r="AF35" s="87"/>
      <c r="AG35" s="78"/>
      <c r="AH35" s="303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</row>
    <row r="36" spans="1:55" s="101" customFormat="1" ht="90" x14ac:dyDescent="0.25">
      <c r="B36" s="175" t="s">
        <v>63</v>
      </c>
      <c r="C36" s="257" t="s">
        <v>64</v>
      </c>
      <c r="D36" s="108" t="s">
        <v>262</v>
      </c>
      <c r="E36" s="79" t="s">
        <v>263</v>
      </c>
      <c r="F36" s="111" t="s">
        <v>254</v>
      </c>
      <c r="G36" s="111" t="s">
        <v>108</v>
      </c>
      <c r="H36" s="111" t="s">
        <v>69</v>
      </c>
      <c r="I36" s="108" t="s">
        <v>167</v>
      </c>
      <c r="J36" s="108" t="s">
        <v>264</v>
      </c>
      <c r="K36" s="98" t="s">
        <v>265</v>
      </c>
      <c r="L36" s="209" t="s">
        <v>90</v>
      </c>
      <c r="M36" s="221" t="s">
        <v>90</v>
      </c>
      <c r="N36" s="222">
        <v>50</v>
      </c>
      <c r="O36" s="205" t="s">
        <v>74</v>
      </c>
      <c r="P36" s="223">
        <v>3</v>
      </c>
      <c r="Q36" s="209">
        <v>4</v>
      </c>
      <c r="R36" s="209">
        <v>5</v>
      </c>
      <c r="S36" s="209">
        <v>10</v>
      </c>
      <c r="T36" s="209" t="s">
        <v>266</v>
      </c>
      <c r="U36" s="209" t="s">
        <v>93</v>
      </c>
      <c r="V36" s="209" t="s">
        <v>76</v>
      </c>
      <c r="W36" s="209" t="s">
        <v>103</v>
      </c>
      <c r="X36" s="209"/>
      <c r="Y36" s="205" t="s">
        <v>267</v>
      </c>
      <c r="Z36" s="654"/>
      <c r="AA36" s="206"/>
      <c r="AB36" s="655"/>
      <c r="AC36" s="655"/>
      <c r="AD36" s="655"/>
      <c r="AE36" s="206"/>
      <c r="AF36" s="655"/>
      <c r="AG36" s="206"/>
      <c r="AH36" s="303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</row>
    <row r="37" spans="1:55" s="101" customFormat="1" ht="126" customHeight="1" x14ac:dyDescent="0.25">
      <c r="B37" s="698" t="s">
        <v>63</v>
      </c>
      <c r="C37" s="162" t="s">
        <v>64</v>
      </c>
      <c r="D37" s="412" t="s">
        <v>268</v>
      </c>
      <c r="E37" s="656" t="s">
        <v>269</v>
      </c>
      <c r="F37" s="111" t="s">
        <v>254</v>
      </c>
      <c r="G37" s="111" t="s">
        <v>87</v>
      </c>
      <c r="H37" s="111" t="s">
        <v>69</v>
      </c>
      <c r="I37" s="108" t="s">
        <v>167</v>
      </c>
      <c r="J37" s="98" t="s">
        <v>270</v>
      </c>
      <c r="K37" s="98" t="s">
        <v>271</v>
      </c>
      <c r="L37" s="657" t="s">
        <v>272</v>
      </c>
      <c r="M37" s="657" t="s">
        <v>273</v>
      </c>
      <c r="N37" s="658">
        <v>10</v>
      </c>
      <c r="O37" s="697" t="s">
        <v>274</v>
      </c>
      <c r="P37" s="657">
        <v>3</v>
      </c>
      <c r="Q37" s="657">
        <v>4</v>
      </c>
      <c r="R37" s="657">
        <v>5</v>
      </c>
      <c r="S37" s="657">
        <v>11</v>
      </c>
      <c r="T37" s="657" t="s">
        <v>179</v>
      </c>
      <c r="U37" s="657" t="s">
        <v>93</v>
      </c>
      <c r="V37" s="657" t="s">
        <v>112</v>
      </c>
      <c r="W37" s="657" t="s">
        <v>103</v>
      </c>
      <c r="X37" s="657"/>
      <c r="Y37" s="453" t="s">
        <v>172</v>
      </c>
      <c r="Z37" s="505"/>
      <c r="AA37" s="204"/>
      <c r="AB37" s="659"/>
      <c r="AC37" s="505"/>
      <c r="AD37" s="659"/>
      <c r="AE37" s="204"/>
      <c r="AF37" s="659"/>
      <c r="AG37" s="204"/>
      <c r="AH37" s="442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</row>
    <row r="38" spans="1:55" s="675" customFormat="1" ht="240.75" customHeight="1" x14ac:dyDescent="0.25">
      <c r="A38" s="660"/>
      <c r="B38" s="661" t="s">
        <v>63</v>
      </c>
      <c r="C38" s="662" t="s">
        <v>64</v>
      </c>
      <c r="D38" s="663" t="s">
        <v>275</v>
      </c>
      <c r="E38" s="664" t="s">
        <v>276</v>
      </c>
      <c r="F38" s="156" t="s">
        <v>254</v>
      </c>
      <c r="G38" s="665" t="s">
        <v>117</v>
      </c>
      <c r="H38" s="156" t="s">
        <v>69</v>
      </c>
      <c r="I38" s="469" t="s">
        <v>167</v>
      </c>
      <c r="J38" s="663" t="s">
        <v>277</v>
      </c>
      <c r="K38" s="664" t="s">
        <v>278</v>
      </c>
      <c r="L38" s="666" t="s">
        <v>279</v>
      </c>
      <c r="M38" s="667" t="s">
        <v>280</v>
      </c>
      <c r="N38" s="668">
        <v>500</v>
      </c>
      <c r="O38" s="556" t="s">
        <v>74</v>
      </c>
      <c r="P38" s="547">
        <v>3</v>
      </c>
      <c r="Q38" s="547">
        <v>4</v>
      </c>
      <c r="R38" s="547">
        <v>5</v>
      </c>
      <c r="S38" s="547">
        <v>11</v>
      </c>
      <c r="T38" s="669" t="s">
        <v>148</v>
      </c>
      <c r="U38" s="547" t="s">
        <v>76</v>
      </c>
      <c r="V38" s="547" t="s">
        <v>112</v>
      </c>
      <c r="W38" s="547"/>
      <c r="X38" s="547"/>
      <c r="Y38" s="663" t="s">
        <v>281</v>
      </c>
      <c r="Z38" s="670"/>
      <c r="AA38" s="671"/>
      <c r="AB38" s="672"/>
      <c r="AC38" s="673"/>
      <c r="AD38" s="663"/>
      <c r="AE38" s="194"/>
      <c r="AF38" s="673"/>
      <c r="AG38" s="194"/>
      <c r="AH38" s="674"/>
    </row>
    <row r="39" spans="1:55" s="1" customFormat="1" ht="361.5" customHeight="1" x14ac:dyDescent="0.25">
      <c r="A39" s="11"/>
      <c r="B39" s="175" t="s">
        <v>63</v>
      </c>
      <c r="C39" s="676" t="s">
        <v>64</v>
      </c>
      <c r="D39" s="677" t="s">
        <v>282</v>
      </c>
      <c r="E39" s="678" t="s">
        <v>283</v>
      </c>
      <c r="F39" s="258" t="s">
        <v>284</v>
      </c>
      <c r="G39" s="258" t="s">
        <v>87</v>
      </c>
      <c r="H39" s="258" t="s">
        <v>69</v>
      </c>
      <c r="I39" s="679" t="s">
        <v>167</v>
      </c>
      <c r="J39" s="680" t="s">
        <v>285</v>
      </c>
      <c r="K39" s="681" t="s">
        <v>286</v>
      </c>
      <c r="L39" s="682" t="s">
        <v>90</v>
      </c>
      <c r="M39" s="683" t="s">
        <v>287</v>
      </c>
      <c r="N39" s="684">
        <v>500</v>
      </c>
      <c r="O39" s="315" t="s">
        <v>74</v>
      </c>
      <c r="P39" s="175">
        <v>3</v>
      </c>
      <c r="Q39" s="175">
        <v>2</v>
      </c>
      <c r="R39" s="175">
        <v>4</v>
      </c>
      <c r="S39" s="175">
        <v>6</v>
      </c>
      <c r="T39" s="685" t="s">
        <v>148</v>
      </c>
      <c r="U39" s="175" t="s">
        <v>76</v>
      </c>
      <c r="V39" s="686" t="s">
        <v>103</v>
      </c>
      <c r="W39" s="258" t="s">
        <v>112</v>
      </c>
      <c r="X39" s="686"/>
      <c r="Y39" s="651" t="s">
        <v>288</v>
      </c>
      <c r="Z39" s="687"/>
      <c r="AA39" s="503"/>
      <c r="AB39" s="688"/>
      <c r="AC39" s="687"/>
      <c r="AD39" s="677"/>
      <c r="AE39" s="557"/>
      <c r="AF39" s="687"/>
      <c r="AG39" s="689"/>
      <c r="AH39" s="690"/>
    </row>
    <row r="40" spans="1:55" s="1" customFormat="1" ht="105" x14ac:dyDescent="0.25">
      <c r="A40" s="247"/>
      <c r="B40" s="622" t="s">
        <v>63</v>
      </c>
      <c r="C40" s="691" t="s">
        <v>64</v>
      </c>
      <c r="D40" s="412" t="s">
        <v>289</v>
      </c>
      <c r="E40" s="475" t="s">
        <v>290</v>
      </c>
      <c r="F40" s="692" t="s">
        <v>284</v>
      </c>
      <c r="G40" s="111" t="s">
        <v>117</v>
      </c>
      <c r="H40" s="111" t="s">
        <v>69</v>
      </c>
      <c r="I40" s="157" t="s">
        <v>167</v>
      </c>
      <c r="J40" s="98" t="s">
        <v>291</v>
      </c>
      <c r="K40" s="98" t="s">
        <v>292</v>
      </c>
      <c r="L40" s="439" t="s">
        <v>272</v>
      </c>
      <c r="M40" s="439" t="s">
        <v>90</v>
      </c>
      <c r="N40" s="693">
        <v>50</v>
      </c>
      <c r="O40" s="618" t="s">
        <v>74</v>
      </c>
      <c r="P40" s="175">
        <v>2</v>
      </c>
      <c r="Q40" s="175">
        <v>3</v>
      </c>
      <c r="R40" s="175">
        <v>4</v>
      </c>
      <c r="S40" s="175">
        <v>5</v>
      </c>
      <c r="T40" s="694" t="s">
        <v>148</v>
      </c>
      <c r="U40" s="175" t="s">
        <v>76</v>
      </c>
      <c r="V40" s="175" t="s">
        <v>93</v>
      </c>
      <c r="W40" s="175"/>
      <c r="X40" s="175"/>
      <c r="Y40" s="695" t="s">
        <v>293</v>
      </c>
      <c r="Z40" s="412"/>
      <c r="AA40" s="412"/>
      <c r="AB40" s="42"/>
      <c r="AC40" s="412"/>
      <c r="AD40" s="412"/>
      <c r="AE40" s="473"/>
      <c r="AF40" s="412"/>
      <c r="AG40" s="473"/>
      <c r="AH40" s="624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</row>
    <row r="41" spans="1:55" s="101" customFormat="1" ht="148.5" customHeight="1" x14ac:dyDescent="0.25">
      <c r="B41" s="554" t="s">
        <v>63</v>
      </c>
      <c r="C41" s="370" t="s">
        <v>64</v>
      </c>
      <c r="D41" s="164" t="s">
        <v>294</v>
      </c>
      <c r="E41" s="164" t="s">
        <v>295</v>
      </c>
      <c r="F41" s="175" t="s">
        <v>284</v>
      </c>
      <c r="G41" s="175" t="s">
        <v>175</v>
      </c>
      <c r="H41" s="175" t="s">
        <v>69</v>
      </c>
      <c r="I41" s="315" t="s">
        <v>167</v>
      </c>
      <c r="J41" s="169" t="s">
        <v>291</v>
      </c>
      <c r="K41" s="169" t="s">
        <v>296</v>
      </c>
      <c r="L41" s="175" t="s">
        <v>297</v>
      </c>
      <c r="M41" s="370" t="s">
        <v>138</v>
      </c>
      <c r="N41" s="696">
        <v>50</v>
      </c>
      <c r="O41" s="315" t="s">
        <v>74</v>
      </c>
      <c r="P41" s="175">
        <v>3</v>
      </c>
      <c r="Q41" s="175">
        <v>4</v>
      </c>
      <c r="R41" s="175">
        <v>5</v>
      </c>
      <c r="S41" s="175">
        <v>11</v>
      </c>
      <c r="T41" s="175" t="s">
        <v>148</v>
      </c>
      <c r="U41" s="175" t="s">
        <v>76</v>
      </c>
      <c r="V41" s="175"/>
      <c r="W41" s="175"/>
      <c r="X41" s="175"/>
      <c r="Y41" s="169" t="s">
        <v>113</v>
      </c>
      <c r="Z41" s="232"/>
      <c r="AA41" s="117"/>
      <c r="AB41" s="233"/>
      <c r="AC41" s="232"/>
      <c r="AD41" s="233"/>
      <c r="AE41" s="117"/>
      <c r="AF41" s="233"/>
      <c r="AG41" s="117"/>
      <c r="AH41" s="370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</row>
    <row r="42" spans="1:55" x14ac:dyDescent="0.25">
      <c r="B42" s="248"/>
      <c r="C42" s="248"/>
      <c r="D42" s="248"/>
      <c r="E42" s="248"/>
      <c r="F42" s="248"/>
      <c r="G42" s="248"/>
      <c r="H42" s="248"/>
      <c r="I42" s="249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</row>
    <row r="43" spans="1:55" x14ac:dyDescent="0.25"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</row>
    <row r="44" spans="1:55" x14ac:dyDescent="0.25"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</row>
    <row r="45" spans="1:55" x14ac:dyDescent="0.25"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</row>
    <row r="46" spans="1:55" x14ac:dyDescent="0.25"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</row>
    <row r="47" spans="1:55" x14ac:dyDescent="0.25"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</row>
    <row r="48" spans="1:55" x14ac:dyDescent="0.25"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</row>
    <row r="49" spans="2:34" x14ac:dyDescent="0.25"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</row>
    <row r="50" spans="2:34" x14ac:dyDescent="0.25"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</row>
    <row r="51" spans="2:34" x14ac:dyDescent="0.25"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</row>
    <row r="52" spans="2:34" x14ac:dyDescent="0.25"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</row>
    <row r="53" spans="2:34" x14ac:dyDescent="0.25"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</row>
    <row r="54" spans="2:34" x14ac:dyDescent="0.25"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</row>
    <row r="55" spans="2:34" x14ac:dyDescent="0.25"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</row>
    <row r="56" spans="2:34" x14ac:dyDescent="0.25"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</row>
    <row r="57" spans="2:34" x14ac:dyDescent="0.25"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</row>
    <row r="58" spans="2:34" x14ac:dyDescent="0.25"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</row>
    <row r="59" spans="2:34" x14ac:dyDescent="0.25"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</row>
    <row r="60" spans="2:34" x14ac:dyDescent="0.25"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</row>
    <row r="61" spans="2:34" x14ac:dyDescent="0.25"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</row>
    <row r="62" spans="2:34" x14ac:dyDescent="0.25"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</row>
    <row r="63" spans="2:34" x14ac:dyDescent="0.25"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</row>
    <row r="64" spans="2:34" x14ac:dyDescent="0.25"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</row>
    <row r="65" spans="2:34" x14ac:dyDescent="0.25"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</row>
    <row r="66" spans="2:34" x14ac:dyDescent="0.25"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</row>
    <row r="67" spans="2:34" x14ac:dyDescent="0.25"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</row>
    <row r="68" spans="2:34" x14ac:dyDescent="0.25"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</row>
    <row r="69" spans="2:34" x14ac:dyDescent="0.25"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</row>
    <row r="70" spans="2:34" x14ac:dyDescent="0.25"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</row>
    <row r="71" spans="2:34" x14ac:dyDescent="0.25"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</row>
    <row r="72" spans="2:34" x14ac:dyDescent="0.25"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</row>
    <row r="73" spans="2:34" x14ac:dyDescent="0.25"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</row>
    <row r="74" spans="2:34" x14ac:dyDescent="0.25"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</row>
    <row r="75" spans="2:34" x14ac:dyDescent="0.25"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</row>
    <row r="76" spans="2:34" x14ac:dyDescent="0.25">
      <c r="B76" s="248"/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</row>
    <row r="77" spans="2:34" x14ac:dyDescent="0.25"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</row>
    <row r="78" spans="2:34" x14ac:dyDescent="0.25"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</row>
    <row r="79" spans="2:34" x14ac:dyDescent="0.25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</row>
    <row r="80" spans="2:34" x14ac:dyDescent="0.25"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</row>
    <row r="81" spans="2:34" x14ac:dyDescent="0.25"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</row>
    <row r="82" spans="2:34" x14ac:dyDescent="0.25"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</row>
    <row r="83" spans="2:34" x14ac:dyDescent="0.25"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</row>
    <row r="84" spans="2:34" x14ac:dyDescent="0.25"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</row>
    <row r="85" spans="2:34" x14ac:dyDescent="0.25">
      <c r="B85" s="248"/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</row>
    <row r="86" spans="2:34" x14ac:dyDescent="0.25"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</row>
    <row r="87" spans="2:34" x14ac:dyDescent="0.25">
      <c r="B87" s="248"/>
      <c r="C87" s="248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</row>
    <row r="88" spans="2:34" x14ac:dyDescent="0.25"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</row>
    <row r="89" spans="2:34" x14ac:dyDescent="0.25"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</row>
    <row r="90" spans="2:34" x14ac:dyDescent="0.25"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</row>
    <row r="91" spans="2:34" x14ac:dyDescent="0.25">
      <c r="B91" s="248"/>
      <c r="C91" s="248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</row>
    <row r="92" spans="2:34" x14ac:dyDescent="0.25"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</row>
    <row r="93" spans="2:34" x14ac:dyDescent="0.25"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</row>
    <row r="94" spans="2:34" x14ac:dyDescent="0.25"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48"/>
    </row>
    <row r="95" spans="2:34" x14ac:dyDescent="0.25"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8"/>
    </row>
    <row r="96" spans="2:34" x14ac:dyDescent="0.25"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</row>
    <row r="97" spans="2:34" x14ac:dyDescent="0.25">
      <c r="B97" s="248"/>
      <c r="C97" s="248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</row>
    <row r="98" spans="2:34" x14ac:dyDescent="0.25"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</row>
    <row r="99" spans="2:34" x14ac:dyDescent="0.25"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</row>
    <row r="100" spans="2:34" x14ac:dyDescent="0.25"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</row>
    <row r="101" spans="2:34" x14ac:dyDescent="0.25"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</row>
    <row r="102" spans="2:34" x14ac:dyDescent="0.25"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</row>
    <row r="103" spans="2:34" x14ac:dyDescent="0.25"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</row>
    <row r="104" spans="2:34" x14ac:dyDescent="0.25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</row>
    <row r="105" spans="2:34" x14ac:dyDescent="0.25"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</row>
    <row r="106" spans="2:34" x14ac:dyDescent="0.25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</row>
    <row r="107" spans="2:34" x14ac:dyDescent="0.25"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</row>
    <row r="108" spans="2:34" x14ac:dyDescent="0.25"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</row>
    <row r="109" spans="2:34" x14ac:dyDescent="0.25"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248"/>
    </row>
    <row r="110" spans="2:34" x14ac:dyDescent="0.25"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8"/>
    </row>
    <row r="111" spans="2:34" x14ac:dyDescent="0.25"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248"/>
    </row>
    <row r="112" spans="2:34" x14ac:dyDescent="0.25"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8"/>
    </row>
    <row r="113" spans="2:34" x14ac:dyDescent="0.25"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248"/>
    </row>
    <row r="114" spans="2:34" x14ac:dyDescent="0.25"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8"/>
    </row>
    <row r="115" spans="2:34" x14ac:dyDescent="0.25">
      <c r="B115" s="248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248"/>
    </row>
    <row r="116" spans="2:34" x14ac:dyDescent="0.25"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248"/>
    </row>
    <row r="117" spans="2:34" x14ac:dyDescent="0.25"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248"/>
    </row>
    <row r="118" spans="2:34" x14ac:dyDescent="0.25"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248"/>
    </row>
    <row r="119" spans="2:34" x14ac:dyDescent="0.25">
      <c r="B119" s="248"/>
      <c r="C119" s="250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248"/>
    </row>
    <row r="120" spans="2:34" x14ac:dyDescent="0.25">
      <c r="B120" s="248"/>
      <c r="C120" s="250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248"/>
    </row>
    <row r="121" spans="2:34" x14ac:dyDescent="0.25">
      <c r="B121" s="248"/>
      <c r="C121" s="250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248"/>
    </row>
    <row r="122" spans="2:34" x14ac:dyDescent="0.25">
      <c r="B122" s="248"/>
      <c r="C122" s="250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</row>
    <row r="123" spans="2:34" x14ac:dyDescent="0.25">
      <c r="B123" s="248"/>
      <c r="C123" s="250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</row>
    <row r="124" spans="2:34" x14ac:dyDescent="0.25">
      <c r="B124" s="248"/>
      <c r="C124" s="250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</row>
    <row r="125" spans="2:34" x14ac:dyDescent="0.25">
      <c r="B125" s="248"/>
      <c r="C125" s="250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</row>
    <row r="126" spans="2:34" x14ac:dyDescent="0.25">
      <c r="B126" s="248"/>
      <c r="C126" s="250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</row>
    <row r="127" spans="2:34" x14ac:dyDescent="0.25">
      <c r="B127" s="248"/>
      <c r="C127" s="250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</row>
    <row r="128" spans="2:34" x14ac:dyDescent="0.25">
      <c r="B128" s="248"/>
      <c r="C128" s="250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</row>
    <row r="129" spans="2:34" x14ac:dyDescent="0.25">
      <c r="B129" s="248"/>
      <c r="C129" s="250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</row>
    <row r="130" spans="2:34" x14ac:dyDescent="0.25">
      <c r="B130" s="248"/>
      <c r="C130" s="250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</row>
    <row r="131" spans="2:34" x14ac:dyDescent="0.25">
      <c r="B131" s="248"/>
      <c r="C131" s="250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</row>
    <row r="132" spans="2:34" x14ac:dyDescent="0.25">
      <c r="B132" s="248"/>
      <c r="C132" s="250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</row>
    <row r="133" spans="2:34" x14ac:dyDescent="0.25">
      <c r="B133" s="248"/>
      <c r="C133" s="250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</row>
    <row r="134" spans="2:34" x14ac:dyDescent="0.25">
      <c r="B134" s="248"/>
      <c r="C134" s="250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</row>
    <row r="135" spans="2:34" x14ac:dyDescent="0.25">
      <c r="B135" s="248"/>
      <c r="C135" s="250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</row>
    <row r="136" spans="2:34" x14ac:dyDescent="0.25">
      <c r="B136" s="248"/>
      <c r="C136" s="250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</row>
    <row r="137" spans="2:34" x14ac:dyDescent="0.25">
      <c r="B137" s="248"/>
      <c r="C137" s="250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248"/>
    </row>
    <row r="138" spans="2:34" x14ac:dyDescent="0.25">
      <c r="B138" s="248"/>
      <c r="C138" s="250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</row>
    <row r="139" spans="2:34" x14ac:dyDescent="0.25">
      <c r="B139" s="248"/>
      <c r="C139" s="250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248"/>
    </row>
    <row r="140" spans="2:34" x14ac:dyDescent="0.25">
      <c r="B140" s="248"/>
      <c r="C140" s="250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248"/>
    </row>
    <row r="141" spans="2:34" x14ac:dyDescent="0.25">
      <c r="B141" s="248"/>
      <c r="C141" s="250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248"/>
    </row>
    <row r="142" spans="2:34" x14ac:dyDescent="0.25">
      <c r="B142" s="248"/>
      <c r="C142" s="250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248"/>
    </row>
    <row r="143" spans="2:34" x14ac:dyDescent="0.25">
      <c r="B143" s="248"/>
      <c r="C143" s="250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248"/>
    </row>
    <row r="144" spans="2:34" x14ac:dyDescent="0.25">
      <c r="B144" s="248"/>
      <c r="C144" s="250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248"/>
    </row>
    <row r="145" spans="2:34" x14ac:dyDescent="0.25">
      <c r="B145" s="248"/>
      <c r="C145" s="250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</row>
    <row r="146" spans="2:34" x14ac:dyDescent="0.25">
      <c r="B146" s="248"/>
      <c r="C146" s="250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</row>
    <row r="147" spans="2:34" x14ac:dyDescent="0.25">
      <c r="B147" s="248"/>
      <c r="C147" s="250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248"/>
    </row>
    <row r="148" spans="2:34" x14ac:dyDescent="0.25">
      <c r="B148" s="248"/>
      <c r="C148" s="250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248"/>
    </row>
    <row r="149" spans="2:34" x14ac:dyDescent="0.25">
      <c r="B149" s="248"/>
      <c r="C149" s="250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248"/>
    </row>
    <row r="150" spans="2:34" x14ac:dyDescent="0.25">
      <c r="B150" s="248"/>
      <c r="C150" s="250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248"/>
    </row>
    <row r="151" spans="2:34" x14ac:dyDescent="0.25">
      <c r="B151" s="248"/>
      <c r="C151" s="250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248"/>
    </row>
    <row r="152" spans="2:34" x14ac:dyDescent="0.25">
      <c r="B152" s="248"/>
      <c r="C152" s="250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248"/>
    </row>
    <row r="153" spans="2:34" x14ac:dyDescent="0.25">
      <c r="B153" s="248"/>
      <c r="C153" s="250"/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</row>
    <row r="154" spans="2:34" x14ac:dyDescent="0.25">
      <c r="B154" s="248"/>
      <c r="C154" s="250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248"/>
    </row>
    <row r="155" spans="2:34" x14ac:dyDescent="0.25">
      <c r="B155" s="248"/>
      <c r="C155" s="250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248"/>
    </row>
    <row r="156" spans="2:34" x14ac:dyDescent="0.25">
      <c r="B156" s="248"/>
      <c r="C156" s="250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</row>
    <row r="157" spans="2:34" x14ac:dyDescent="0.25">
      <c r="B157" s="248"/>
      <c r="C157" s="250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248"/>
    </row>
    <row r="158" spans="2:34" x14ac:dyDescent="0.25">
      <c r="B158" s="248"/>
      <c r="C158" s="250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248"/>
    </row>
    <row r="159" spans="2:34" x14ac:dyDescent="0.25">
      <c r="B159" s="248"/>
      <c r="C159" s="250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248"/>
    </row>
    <row r="160" spans="2:34" x14ac:dyDescent="0.25">
      <c r="B160" s="248"/>
      <c r="C160" s="250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248"/>
    </row>
    <row r="161" spans="2:34" x14ac:dyDescent="0.25">
      <c r="B161" s="248"/>
      <c r="C161" s="250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</row>
    <row r="162" spans="2:34" x14ac:dyDescent="0.25">
      <c r="B162" s="248"/>
      <c r="C162" s="250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</row>
    <row r="163" spans="2:34" x14ac:dyDescent="0.25">
      <c r="B163" s="248"/>
      <c r="C163" s="250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248"/>
    </row>
    <row r="164" spans="2:34" x14ac:dyDescent="0.25">
      <c r="B164" s="248"/>
      <c r="C164" s="250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248"/>
    </row>
    <row r="165" spans="2:34" x14ac:dyDescent="0.25">
      <c r="B165" s="248"/>
      <c r="C165" s="250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248"/>
    </row>
    <row r="166" spans="2:34" x14ac:dyDescent="0.25">
      <c r="B166" s="248"/>
      <c r="C166" s="250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248"/>
    </row>
    <row r="167" spans="2:34" x14ac:dyDescent="0.25">
      <c r="B167" s="248"/>
      <c r="C167" s="250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</row>
    <row r="168" spans="2:34" x14ac:dyDescent="0.25">
      <c r="B168" s="248"/>
      <c r="C168" s="250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</row>
    <row r="169" spans="2:34" x14ac:dyDescent="0.25">
      <c r="B169" s="248"/>
      <c r="C169" s="250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248"/>
    </row>
    <row r="170" spans="2:34" x14ac:dyDescent="0.25">
      <c r="B170" s="248"/>
      <c r="C170" s="250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</row>
    <row r="171" spans="2:34" x14ac:dyDescent="0.25">
      <c r="B171" s="248"/>
      <c r="C171" s="250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</row>
    <row r="172" spans="2:34" x14ac:dyDescent="0.25">
      <c r="B172" s="248"/>
      <c r="C172" s="250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</row>
    <row r="173" spans="2:34" x14ac:dyDescent="0.25">
      <c r="B173" s="248"/>
      <c r="C173" s="250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248"/>
    </row>
    <row r="174" spans="2:34" x14ac:dyDescent="0.25">
      <c r="B174" s="248"/>
      <c r="C174" s="250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</row>
    <row r="175" spans="2:34" x14ac:dyDescent="0.25">
      <c r="B175" s="248"/>
      <c r="C175" s="250"/>
      <c r="D175" s="248"/>
      <c r="E175" s="248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</row>
    <row r="176" spans="2:34" x14ac:dyDescent="0.25">
      <c r="B176" s="248"/>
      <c r="C176" s="250"/>
      <c r="D176" s="248"/>
      <c r="E176" s="248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</row>
    <row r="177" spans="2:34" x14ac:dyDescent="0.25">
      <c r="B177" s="248"/>
      <c r="C177" s="250"/>
      <c r="D177" s="248"/>
      <c r="E177" s="248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</row>
    <row r="178" spans="2:34" x14ac:dyDescent="0.25">
      <c r="B178" s="248"/>
      <c r="C178" s="250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</row>
    <row r="179" spans="2:34" x14ac:dyDescent="0.25">
      <c r="B179" s="248"/>
      <c r="C179" s="250"/>
      <c r="D179" s="248"/>
      <c r="E179" s="248"/>
      <c r="F179" s="248"/>
      <c r="G179" s="248"/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</row>
    <row r="180" spans="2:34" x14ac:dyDescent="0.25">
      <c r="B180" s="248"/>
      <c r="C180" s="250"/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248"/>
    </row>
    <row r="181" spans="2:34" x14ac:dyDescent="0.25">
      <c r="B181" s="248"/>
      <c r="C181" s="250"/>
      <c r="D181" s="248"/>
      <c r="E181" s="248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248"/>
    </row>
    <row r="182" spans="2:34" x14ac:dyDescent="0.25">
      <c r="B182" s="248"/>
      <c r="C182" s="250"/>
      <c r="D182" s="248"/>
      <c r="E182" s="248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248"/>
    </row>
    <row r="183" spans="2:34" x14ac:dyDescent="0.25">
      <c r="B183" s="248"/>
      <c r="C183" s="250"/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</row>
    <row r="184" spans="2:34" x14ac:dyDescent="0.25">
      <c r="B184" s="248"/>
      <c r="C184" s="250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248"/>
    </row>
    <row r="185" spans="2:34" x14ac:dyDescent="0.25">
      <c r="B185" s="248"/>
      <c r="C185" s="250"/>
      <c r="D185" s="248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248"/>
    </row>
    <row r="186" spans="2:34" x14ac:dyDescent="0.25">
      <c r="B186" s="248"/>
      <c r="C186" s="250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</row>
    <row r="187" spans="2:34" x14ac:dyDescent="0.25">
      <c r="B187" s="248"/>
      <c r="C187" s="250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</row>
    <row r="188" spans="2:34" x14ac:dyDescent="0.25">
      <c r="B188" s="248"/>
      <c r="C188" s="250"/>
      <c r="D188" s="248"/>
      <c r="E188" s="248"/>
      <c r="F188" s="248"/>
      <c r="G188" s="248"/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</row>
    <row r="189" spans="2:34" x14ac:dyDescent="0.25">
      <c r="B189" s="248"/>
      <c r="C189" s="250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</row>
    <row r="190" spans="2:34" x14ac:dyDescent="0.25">
      <c r="B190" s="248"/>
      <c r="C190" s="250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248"/>
    </row>
    <row r="191" spans="2:34" x14ac:dyDescent="0.25">
      <c r="B191" s="248"/>
      <c r="C191" s="250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  <c r="AA191" s="248"/>
      <c r="AB191" s="248"/>
      <c r="AC191" s="248"/>
      <c r="AD191" s="248"/>
      <c r="AE191" s="248"/>
      <c r="AF191" s="248"/>
      <c r="AG191" s="248"/>
      <c r="AH191" s="248"/>
    </row>
    <row r="192" spans="2:34" x14ac:dyDescent="0.25">
      <c r="B192" s="248"/>
      <c r="C192" s="250"/>
      <c r="D192" s="248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248"/>
    </row>
    <row r="193" spans="2:34" x14ac:dyDescent="0.25">
      <c r="B193" s="248"/>
      <c r="C193" s="250"/>
      <c r="D193" s="248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248"/>
    </row>
    <row r="194" spans="2:34" x14ac:dyDescent="0.25">
      <c r="B194" s="248"/>
      <c r="C194" s="250"/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248"/>
    </row>
    <row r="195" spans="2:34" x14ac:dyDescent="0.25">
      <c r="B195" s="248"/>
      <c r="C195" s="250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  <c r="AA195" s="248"/>
      <c r="AB195" s="248"/>
      <c r="AC195" s="248"/>
      <c r="AD195" s="248"/>
      <c r="AE195" s="248"/>
      <c r="AF195" s="248"/>
      <c r="AG195" s="248"/>
      <c r="AH195" s="248"/>
    </row>
    <row r="196" spans="2:34" x14ac:dyDescent="0.25">
      <c r="B196" s="248"/>
      <c r="C196" s="250"/>
      <c r="D196" s="248"/>
      <c r="E196" s="248"/>
      <c r="F196" s="248"/>
      <c r="G196" s="248"/>
      <c r="H196" s="248"/>
      <c r="I196" s="248"/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  <c r="AA196" s="248"/>
      <c r="AB196" s="248"/>
      <c r="AC196" s="248"/>
      <c r="AD196" s="248"/>
      <c r="AE196" s="248"/>
      <c r="AF196" s="248"/>
      <c r="AG196" s="248"/>
      <c r="AH196" s="248"/>
    </row>
    <row r="197" spans="2:34" x14ac:dyDescent="0.25">
      <c r="B197" s="248"/>
      <c r="C197" s="250"/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248"/>
    </row>
    <row r="198" spans="2:34" x14ac:dyDescent="0.25">
      <c r="B198" s="248"/>
      <c r="C198" s="250"/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248"/>
    </row>
    <row r="199" spans="2:34" x14ac:dyDescent="0.25">
      <c r="B199" s="248"/>
      <c r="C199" s="250"/>
      <c r="D199" s="248"/>
      <c r="E199" s="248"/>
      <c r="F199" s="248"/>
      <c r="G199" s="248"/>
      <c r="H199" s="248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248"/>
    </row>
    <row r="200" spans="2:34" x14ac:dyDescent="0.25">
      <c r="B200" s="248"/>
      <c r="C200" s="250"/>
      <c r="D200" s="248"/>
      <c r="E200" s="248"/>
      <c r="F200" s="248"/>
      <c r="G200" s="248"/>
      <c r="H200" s="248"/>
      <c r="I200" s="248"/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248"/>
    </row>
    <row r="201" spans="2:34" x14ac:dyDescent="0.25">
      <c r="B201" s="248"/>
      <c r="C201" s="250"/>
      <c r="D201" s="248"/>
      <c r="E201" s="248"/>
      <c r="F201" s="248"/>
      <c r="G201" s="248"/>
      <c r="H201" s="248"/>
      <c r="I201" s="248"/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248"/>
    </row>
    <row r="202" spans="2:34" x14ac:dyDescent="0.25">
      <c r="B202" s="248"/>
      <c r="C202" s="250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248"/>
    </row>
    <row r="203" spans="2:34" x14ac:dyDescent="0.25">
      <c r="B203" s="248"/>
      <c r="C203" s="250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248"/>
    </row>
    <row r="204" spans="2:34" x14ac:dyDescent="0.25">
      <c r="B204" s="248"/>
      <c r="C204" s="250"/>
      <c r="D204" s="248"/>
      <c r="E204" s="248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</row>
    <row r="205" spans="2:34" x14ac:dyDescent="0.25">
      <c r="B205" s="248"/>
      <c r="C205" s="250"/>
      <c r="D205" s="248"/>
      <c r="E205" s="248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</row>
    <row r="206" spans="2:34" x14ac:dyDescent="0.25">
      <c r="B206" s="248"/>
      <c r="C206" s="250"/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248"/>
    </row>
    <row r="207" spans="2:34" x14ac:dyDescent="0.25">
      <c r="B207" s="248"/>
      <c r="C207" s="250"/>
      <c r="D207" s="248"/>
      <c r="E207" s="248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248"/>
    </row>
    <row r="208" spans="2:34" x14ac:dyDescent="0.25">
      <c r="B208" s="248"/>
      <c r="C208" s="250"/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</row>
    <row r="209" spans="2:34" x14ac:dyDescent="0.25">
      <c r="B209" s="248"/>
      <c r="C209" s="250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248"/>
    </row>
    <row r="210" spans="2:34" x14ac:dyDescent="0.25">
      <c r="B210" s="248"/>
      <c r="C210" s="250"/>
      <c r="D210" s="248"/>
      <c r="E210" s="248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248"/>
    </row>
    <row r="211" spans="2:34" x14ac:dyDescent="0.25">
      <c r="B211" s="248"/>
      <c r="C211" s="250"/>
      <c r="D211" s="248"/>
      <c r="E211" s="248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248"/>
    </row>
    <row r="212" spans="2:34" x14ac:dyDescent="0.25">
      <c r="B212" s="248"/>
      <c r="C212" s="250"/>
      <c r="D212" s="248"/>
      <c r="E212" s="248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248"/>
    </row>
    <row r="213" spans="2:34" x14ac:dyDescent="0.25">
      <c r="B213" s="248"/>
      <c r="C213" s="250"/>
      <c r="D213" s="248"/>
      <c r="E213" s="248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248"/>
    </row>
    <row r="214" spans="2:34" x14ac:dyDescent="0.25">
      <c r="B214" s="248"/>
      <c r="C214" s="250"/>
      <c r="D214" s="248"/>
      <c r="E214" s="248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  <c r="AA214" s="248"/>
      <c r="AB214" s="248"/>
      <c r="AC214" s="248"/>
      <c r="AD214" s="248"/>
      <c r="AE214" s="248"/>
      <c r="AF214" s="248"/>
      <c r="AG214" s="248"/>
      <c r="AH214" s="248"/>
    </row>
    <row r="215" spans="2:34" x14ac:dyDescent="0.25">
      <c r="B215" s="248"/>
      <c r="C215" s="250"/>
      <c r="D215" s="248"/>
      <c r="E215" s="248"/>
      <c r="F215" s="248"/>
      <c r="G215" s="248"/>
      <c r="H215" s="248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  <c r="AA215" s="248"/>
      <c r="AB215" s="248"/>
      <c r="AC215" s="248"/>
      <c r="AD215" s="248"/>
      <c r="AE215" s="248"/>
      <c r="AF215" s="248"/>
      <c r="AG215" s="248"/>
      <c r="AH215" s="248"/>
    </row>
    <row r="216" spans="2:34" x14ac:dyDescent="0.25">
      <c r="B216" s="248"/>
      <c r="C216" s="250"/>
      <c r="D216" s="248"/>
      <c r="E216" s="248"/>
      <c r="F216" s="248"/>
      <c r="G216" s="248"/>
      <c r="H216" s="248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248"/>
    </row>
    <row r="217" spans="2:34" x14ac:dyDescent="0.25">
      <c r="B217" s="248"/>
      <c r="C217" s="250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  <c r="AA217" s="248"/>
      <c r="AB217" s="248"/>
      <c r="AC217" s="248"/>
      <c r="AD217" s="248"/>
      <c r="AE217" s="248"/>
      <c r="AF217" s="248"/>
      <c r="AG217" s="248"/>
      <c r="AH217" s="248"/>
    </row>
    <row r="218" spans="2:34" x14ac:dyDescent="0.25">
      <c r="B218" s="248"/>
      <c r="C218" s="250"/>
      <c r="D218" s="248"/>
      <c r="E218" s="248"/>
      <c r="F218" s="248"/>
      <c r="G218" s="248"/>
      <c r="H218" s="248"/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48"/>
      <c r="Y218" s="248"/>
      <c r="Z218" s="248"/>
      <c r="AA218" s="248"/>
      <c r="AB218" s="248"/>
      <c r="AC218" s="248"/>
      <c r="AD218" s="248"/>
      <c r="AE218" s="248"/>
      <c r="AF218" s="248"/>
      <c r="AG218" s="248"/>
      <c r="AH218" s="248"/>
    </row>
    <row r="219" spans="2:34" x14ac:dyDescent="0.25">
      <c r="B219" s="248"/>
      <c r="C219" s="250"/>
      <c r="D219" s="248"/>
      <c r="E219" s="248"/>
      <c r="F219" s="248"/>
      <c r="G219" s="248"/>
      <c r="H219" s="248"/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248"/>
    </row>
    <row r="220" spans="2:34" x14ac:dyDescent="0.25">
      <c r="B220" s="248"/>
      <c r="C220" s="250"/>
      <c r="D220" s="248"/>
      <c r="E220" s="248"/>
      <c r="F220" s="248"/>
      <c r="G220" s="248"/>
      <c r="H220" s="248"/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248"/>
    </row>
    <row r="221" spans="2:34" x14ac:dyDescent="0.25">
      <c r="B221" s="248"/>
      <c r="C221" s="250"/>
      <c r="D221" s="248"/>
      <c r="E221" s="248"/>
      <c r="F221" s="248"/>
      <c r="G221" s="248"/>
      <c r="H221" s="248"/>
      <c r="I221" s="248"/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  <c r="AA221" s="248"/>
      <c r="AB221" s="248"/>
      <c r="AC221" s="248"/>
      <c r="AD221" s="248"/>
      <c r="AE221" s="248"/>
      <c r="AF221" s="248"/>
      <c r="AG221" s="248"/>
      <c r="AH221" s="248"/>
    </row>
    <row r="222" spans="2:34" x14ac:dyDescent="0.25">
      <c r="B222" s="248"/>
      <c r="C222" s="250"/>
      <c r="D222" s="248"/>
      <c r="E222" s="248"/>
      <c r="F222" s="248"/>
      <c r="G222" s="248"/>
      <c r="H222" s="248"/>
      <c r="I222" s="248"/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  <c r="AA222" s="248"/>
      <c r="AB222" s="248"/>
      <c r="AC222" s="248"/>
      <c r="AD222" s="248"/>
      <c r="AE222" s="248"/>
      <c r="AF222" s="248"/>
      <c r="AG222" s="248"/>
      <c r="AH222" s="248"/>
    </row>
    <row r="223" spans="2:34" x14ac:dyDescent="0.25">
      <c r="B223" s="248"/>
      <c r="C223" s="250"/>
      <c r="D223" s="248"/>
      <c r="E223" s="248"/>
      <c r="F223" s="248"/>
      <c r="G223" s="248"/>
      <c r="H223" s="248"/>
      <c r="I223" s="248"/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248"/>
    </row>
    <row r="224" spans="2:34" x14ac:dyDescent="0.25">
      <c r="B224" s="248"/>
      <c r="C224" s="250"/>
      <c r="D224" s="248"/>
      <c r="E224" s="248"/>
      <c r="F224" s="248"/>
      <c r="G224" s="248"/>
      <c r="H224" s="248"/>
      <c r="I224" s="248"/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248"/>
    </row>
    <row r="225" spans="2:34" x14ac:dyDescent="0.25">
      <c r="B225" s="248"/>
      <c r="C225" s="250"/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  <c r="AA225" s="248"/>
      <c r="AB225" s="248"/>
      <c r="AC225" s="248"/>
      <c r="AD225" s="248"/>
      <c r="AE225" s="248"/>
      <c r="AF225" s="248"/>
      <c r="AG225" s="248"/>
      <c r="AH225" s="248"/>
    </row>
    <row r="226" spans="2:34" x14ac:dyDescent="0.25">
      <c r="B226" s="248"/>
      <c r="C226" s="250"/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  <c r="AA226" s="248"/>
      <c r="AB226" s="248"/>
      <c r="AC226" s="248"/>
      <c r="AD226" s="248"/>
      <c r="AE226" s="248"/>
      <c r="AF226" s="248"/>
      <c r="AG226" s="248"/>
      <c r="AH226" s="248"/>
    </row>
    <row r="227" spans="2:34" x14ac:dyDescent="0.25">
      <c r="B227" s="248"/>
      <c r="C227" s="250"/>
      <c r="D227" s="248"/>
      <c r="E227" s="248"/>
      <c r="F227" s="248"/>
      <c r="G227" s="248"/>
      <c r="H227" s="248"/>
      <c r="I227" s="248"/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/>
      <c r="AB227" s="248"/>
      <c r="AC227" s="248"/>
      <c r="AD227" s="248"/>
      <c r="AE227" s="248"/>
      <c r="AF227" s="248"/>
      <c r="AG227" s="248"/>
      <c r="AH227" s="248"/>
    </row>
    <row r="228" spans="2:34" x14ac:dyDescent="0.25">
      <c r="B228" s="248"/>
      <c r="C228" s="250"/>
      <c r="D228" s="248"/>
      <c r="E228" s="248"/>
      <c r="F228" s="248"/>
      <c r="G228" s="248"/>
      <c r="H228" s="248"/>
      <c r="I228" s="248"/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  <c r="AA228" s="248"/>
      <c r="AB228" s="248"/>
      <c r="AC228" s="248"/>
      <c r="AD228" s="248"/>
      <c r="AE228" s="248"/>
      <c r="AF228" s="248"/>
      <c r="AG228" s="248"/>
      <c r="AH228" s="248"/>
    </row>
    <row r="229" spans="2:34" x14ac:dyDescent="0.25">
      <c r="B229" s="248"/>
      <c r="C229" s="250"/>
      <c r="D229" s="248"/>
      <c r="E229" s="248"/>
      <c r="F229" s="248"/>
      <c r="G229" s="248"/>
      <c r="H229" s="248"/>
      <c r="I229" s="248"/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  <c r="AA229" s="248"/>
      <c r="AB229" s="248"/>
      <c r="AC229" s="248"/>
      <c r="AD229" s="248"/>
      <c r="AE229" s="248"/>
      <c r="AF229" s="248"/>
      <c r="AG229" s="248"/>
      <c r="AH229" s="248"/>
    </row>
    <row r="230" spans="2:34" x14ac:dyDescent="0.25">
      <c r="B230" s="248"/>
      <c r="C230" s="250"/>
      <c r="D230" s="248"/>
      <c r="E230" s="248"/>
      <c r="F230" s="248"/>
      <c r="G230" s="248"/>
      <c r="H230" s="248"/>
      <c r="I230" s="248"/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  <c r="AA230" s="248"/>
      <c r="AB230" s="248"/>
      <c r="AC230" s="248"/>
      <c r="AD230" s="248"/>
      <c r="AE230" s="248"/>
      <c r="AF230" s="248"/>
      <c r="AG230" s="248"/>
      <c r="AH230" s="248"/>
    </row>
    <row r="231" spans="2:34" x14ac:dyDescent="0.25">
      <c r="B231" s="248"/>
      <c r="C231" s="250"/>
      <c r="D231" s="248"/>
      <c r="E231" s="248"/>
      <c r="F231" s="248"/>
      <c r="G231" s="248"/>
      <c r="H231" s="248"/>
      <c r="I231" s="248"/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  <c r="AA231" s="248"/>
      <c r="AB231" s="248"/>
      <c r="AC231" s="248"/>
      <c r="AD231" s="248"/>
      <c r="AE231" s="248"/>
      <c r="AF231" s="248"/>
      <c r="AG231" s="248"/>
      <c r="AH231" s="248"/>
    </row>
    <row r="232" spans="2:34" x14ac:dyDescent="0.25">
      <c r="B232" s="248"/>
      <c r="C232" s="250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248"/>
      <c r="AE232" s="248"/>
      <c r="AF232" s="248"/>
      <c r="AG232" s="248"/>
      <c r="AH232" s="248"/>
    </row>
    <row r="233" spans="2:34" x14ac:dyDescent="0.25">
      <c r="B233" s="248"/>
      <c r="C233" s="250"/>
      <c r="D233" s="248"/>
      <c r="E233" s="248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248"/>
    </row>
    <row r="234" spans="2:34" x14ac:dyDescent="0.25">
      <c r="B234" s="248"/>
      <c r="C234" s="250"/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248"/>
    </row>
    <row r="235" spans="2:34" x14ac:dyDescent="0.25">
      <c r="B235" s="248"/>
      <c r="C235" s="250"/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248"/>
    </row>
    <row r="236" spans="2:34" x14ac:dyDescent="0.25">
      <c r="B236" s="248"/>
      <c r="C236" s="250"/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248"/>
    </row>
    <row r="237" spans="2:34" x14ac:dyDescent="0.25">
      <c r="B237" s="248"/>
      <c r="C237" s="250"/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248"/>
    </row>
    <row r="238" spans="2:34" x14ac:dyDescent="0.25">
      <c r="B238" s="248"/>
      <c r="C238" s="250"/>
      <c r="D238" s="248"/>
      <c r="E238" s="248"/>
      <c r="F238" s="248"/>
      <c r="G238" s="248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248"/>
    </row>
    <row r="239" spans="2:34" x14ac:dyDescent="0.25">
      <c r="B239" s="248"/>
      <c r="C239" s="250"/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248"/>
    </row>
    <row r="240" spans="2:34" x14ac:dyDescent="0.25">
      <c r="B240" s="248"/>
      <c r="C240" s="250"/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248"/>
    </row>
    <row r="241" spans="2:34" x14ac:dyDescent="0.25">
      <c r="B241" s="248"/>
      <c r="C241" s="250"/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248"/>
    </row>
    <row r="242" spans="2:34" x14ac:dyDescent="0.25">
      <c r="B242" s="248"/>
      <c r="C242" s="250"/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248"/>
    </row>
    <row r="243" spans="2:34" x14ac:dyDescent="0.25">
      <c r="B243" s="248"/>
      <c r="C243" s="250"/>
      <c r="D243" s="248"/>
      <c r="E243" s="248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248"/>
    </row>
    <row r="244" spans="2:34" x14ac:dyDescent="0.25">
      <c r="B244" s="248"/>
      <c r="C244" s="250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248"/>
    </row>
    <row r="245" spans="2:34" x14ac:dyDescent="0.25">
      <c r="B245" s="248"/>
      <c r="C245" s="250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</row>
    <row r="246" spans="2:34" x14ac:dyDescent="0.25">
      <c r="B246" s="248"/>
      <c r="C246" s="250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248"/>
      <c r="AF246" s="248"/>
      <c r="AG246" s="248"/>
      <c r="AH246" s="248"/>
    </row>
    <row r="247" spans="2:34" x14ac:dyDescent="0.25">
      <c r="B247" s="248"/>
      <c r="C247" s="250"/>
      <c r="D247" s="248"/>
      <c r="E247" s="248"/>
      <c r="F247" s="248"/>
      <c r="G247" s="248"/>
      <c r="H247" s="248"/>
      <c r="I247" s="248"/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/>
      <c r="AB247" s="248"/>
      <c r="AC247" s="248"/>
      <c r="AD247" s="248"/>
      <c r="AE247" s="248"/>
      <c r="AF247" s="248"/>
      <c r="AG247" s="248"/>
      <c r="AH247" s="248"/>
    </row>
    <row r="248" spans="2:34" x14ac:dyDescent="0.25">
      <c r="B248" s="248"/>
      <c r="C248" s="250"/>
      <c r="D248" s="248"/>
      <c r="E248" s="248"/>
      <c r="F248" s="248"/>
      <c r="G248" s="248"/>
      <c r="H248" s="248"/>
      <c r="I248" s="248"/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  <c r="AA248" s="248"/>
      <c r="AB248" s="248"/>
      <c r="AC248" s="248"/>
      <c r="AD248" s="248"/>
      <c r="AE248" s="248"/>
      <c r="AF248" s="248"/>
      <c r="AG248" s="248"/>
      <c r="AH248" s="248"/>
    </row>
    <row r="249" spans="2:34" x14ac:dyDescent="0.25">
      <c r="B249" s="248"/>
      <c r="C249" s="250"/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  <c r="AA249" s="248"/>
      <c r="AB249" s="248"/>
      <c r="AC249" s="248"/>
      <c r="AD249" s="248"/>
      <c r="AE249" s="248"/>
      <c r="AF249" s="248"/>
      <c r="AG249" s="248"/>
      <c r="AH249" s="248"/>
    </row>
    <row r="250" spans="2:34" x14ac:dyDescent="0.25">
      <c r="B250" s="248"/>
      <c r="C250" s="250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  <c r="AA250" s="248"/>
      <c r="AB250" s="248"/>
      <c r="AC250" s="248"/>
      <c r="AD250" s="248"/>
      <c r="AE250" s="248"/>
      <c r="AF250" s="248"/>
      <c r="AG250" s="248"/>
      <c r="AH250" s="248"/>
    </row>
    <row r="251" spans="2:34" x14ac:dyDescent="0.25">
      <c r="B251" s="248"/>
      <c r="C251" s="250"/>
      <c r="D251" s="248"/>
      <c r="E251" s="248"/>
      <c r="F251" s="248"/>
      <c r="G251" s="248"/>
      <c r="H251" s="248"/>
      <c r="I251" s="248"/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  <c r="AA251" s="248"/>
      <c r="AB251" s="248"/>
      <c r="AC251" s="248"/>
      <c r="AD251" s="248"/>
      <c r="AE251" s="248"/>
      <c r="AF251" s="248"/>
      <c r="AG251" s="248"/>
      <c r="AH251" s="248"/>
    </row>
    <row r="252" spans="2:34" x14ac:dyDescent="0.25">
      <c r="B252" s="248"/>
      <c r="C252" s="250"/>
      <c r="D252" s="248"/>
      <c r="E252" s="248"/>
      <c r="F252" s="248"/>
      <c r="G252" s="248"/>
      <c r="H252" s="248"/>
      <c r="I252" s="248"/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  <c r="AA252" s="248"/>
      <c r="AB252" s="248"/>
      <c r="AC252" s="248"/>
      <c r="AD252" s="248"/>
      <c r="AE252" s="248"/>
      <c r="AF252" s="248"/>
      <c r="AG252" s="248"/>
      <c r="AH252" s="248"/>
    </row>
    <row r="253" spans="2:34" x14ac:dyDescent="0.25">
      <c r="B253" s="248"/>
      <c r="C253" s="250"/>
      <c r="D253" s="248"/>
      <c r="E253" s="248"/>
      <c r="F253" s="248"/>
      <c r="G253" s="248"/>
      <c r="H253" s="248"/>
      <c r="I253" s="248"/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  <c r="AA253" s="248"/>
      <c r="AB253" s="248"/>
      <c r="AC253" s="248"/>
      <c r="AD253" s="248"/>
      <c r="AE253" s="248"/>
      <c r="AF253" s="248"/>
      <c r="AG253" s="248"/>
      <c r="AH253" s="248"/>
    </row>
    <row r="254" spans="2:34" x14ac:dyDescent="0.25">
      <c r="B254" s="248"/>
      <c r="C254" s="250"/>
      <c r="D254" s="248"/>
      <c r="E254" s="248"/>
      <c r="F254" s="248"/>
      <c r="G254" s="248"/>
      <c r="H254" s="248"/>
      <c r="I254" s="248"/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  <c r="AA254" s="248"/>
      <c r="AB254" s="248"/>
      <c r="AC254" s="248"/>
      <c r="AD254" s="248"/>
      <c r="AE254" s="248"/>
      <c r="AF254" s="248"/>
      <c r="AG254" s="248"/>
      <c r="AH254" s="248"/>
    </row>
    <row r="255" spans="2:34" x14ac:dyDescent="0.25">
      <c r="B255" s="248"/>
      <c r="C255" s="250"/>
      <c r="D255" s="248"/>
      <c r="E255" s="248"/>
      <c r="F255" s="248"/>
      <c r="G255" s="248"/>
      <c r="H255" s="248"/>
      <c r="I255" s="248"/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  <c r="AA255" s="248"/>
      <c r="AB255" s="248"/>
      <c r="AC255" s="248"/>
      <c r="AD255" s="248"/>
      <c r="AE255" s="248"/>
      <c r="AF255" s="248"/>
      <c r="AG255" s="248"/>
      <c r="AH255" s="248"/>
    </row>
    <row r="256" spans="2:34" x14ac:dyDescent="0.25">
      <c r="B256" s="248"/>
      <c r="C256" s="250"/>
      <c r="D256" s="248"/>
      <c r="E256" s="248"/>
      <c r="F256" s="248"/>
      <c r="G256" s="248"/>
      <c r="H256" s="248"/>
      <c r="I256" s="248"/>
      <c r="J256" s="248"/>
      <c r="K256" s="248"/>
      <c r="L256" s="248"/>
      <c r="M256" s="248"/>
      <c r="N256" s="248"/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  <c r="AA256" s="248"/>
      <c r="AB256" s="248"/>
      <c r="AC256" s="248"/>
      <c r="AD256" s="248"/>
      <c r="AE256" s="248"/>
      <c r="AF256" s="248"/>
      <c r="AG256" s="248"/>
      <c r="AH256" s="248"/>
    </row>
    <row r="257" spans="2:34" x14ac:dyDescent="0.25">
      <c r="B257" s="248"/>
      <c r="C257" s="250"/>
      <c r="D257" s="248"/>
      <c r="E257" s="248"/>
      <c r="F257" s="248"/>
      <c r="G257" s="248"/>
      <c r="H257" s="248"/>
      <c r="I257" s="248"/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Z257" s="248"/>
      <c r="AA257" s="248"/>
      <c r="AB257" s="248"/>
      <c r="AC257" s="248"/>
      <c r="AD257" s="248"/>
      <c r="AE257" s="248"/>
      <c r="AF257" s="248"/>
      <c r="AG257" s="248"/>
      <c r="AH257" s="248"/>
    </row>
    <row r="258" spans="2:34" x14ac:dyDescent="0.25">
      <c r="B258" s="248"/>
      <c r="C258" s="250"/>
      <c r="D258" s="248"/>
      <c r="E258" s="248"/>
      <c r="F258" s="248"/>
      <c r="G258" s="248"/>
      <c r="H258" s="248"/>
      <c r="I258" s="248"/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Z258" s="248"/>
      <c r="AA258" s="248"/>
      <c r="AB258" s="248"/>
      <c r="AC258" s="248"/>
      <c r="AD258" s="248"/>
      <c r="AE258" s="248"/>
      <c r="AF258" s="248"/>
      <c r="AG258" s="248"/>
      <c r="AH258" s="248"/>
    </row>
    <row r="259" spans="2:34" x14ac:dyDescent="0.25">
      <c r="B259" s="248"/>
      <c r="C259" s="250"/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/>
      <c r="U259" s="248"/>
      <c r="V259" s="248"/>
      <c r="W259" s="248"/>
      <c r="X259" s="248"/>
      <c r="Y259" s="248"/>
      <c r="Z259" s="248"/>
      <c r="AA259" s="248"/>
      <c r="AB259" s="248"/>
      <c r="AC259" s="248"/>
      <c r="AD259" s="248"/>
      <c r="AE259" s="248"/>
      <c r="AF259" s="248"/>
      <c r="AG259" s="248"/>
      <c r="AH259" s="248"/>
    </row>
    <row r="260" spans="2:34" x14ac:dyDescent="0.25">
      <c r="B260" s="248"/>
      <c r="C260" s="250"/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Z260" s="248"/>
      <c r="AA260" s="248"/>
      <c r="AB260" s="248"/>
      <c r="AC260" s="248"/>
      <c r="AD260" s="248"/>
      <c r="AE260" s="248"/>
      <c r="AF260" s="248"/>
      <c r="AG260" s="248"/>
      <c r="AH260" s="248"/>
    </row>
    <row r="261" spans="2:34" x14ac:dyDescent="0.25">
      <c r="B261" s="248"/>
      <c r="C261" s="250"/>
      <c r="D261" s="248"/>
      <c r="E261" s="248"/>
      <c r="F261" s="248"/>
      <c r="G261" s="248"/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248"/>
    </row>
    <row r="262" spans="2:34" x14ac:dyDescent="0.25">
      <c r="B262" s="248"/>
      <c r="C262" s="250"/>
      <c r="D262" s="248"/>
      <c r="E262" s="248"/>
      <c r="F262" s="248"/>
      <c r="G262" s="248"/>
      <c r="H262" s="248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248"/>
    </row>
    <row r="263" spans="2:34" x14ac:dyDescent="0.25">
      <c r="B263" s="248"/>
      <c r="C263" s="250"/>
      <c r="D263" s="248"/>
      <c r="E263" s="248"/>
      <c r="F263" s="248"/>
      <c r="G263" s="248"/>
      <c r="H263" s="248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248"/>
    </row>
    <row r="264" spans="2:34" x14ac:dyDescent="0.25">
      <c r="B264" s="248"/>
      <c r="C264" s="250"/>
      <c r="D264" s="248"/>
      <c r="E264" s="248"/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248"/>
    </row>
    <row r="265" spans="2:34" x14ac:dyDescent="0.25">
      <c r="B265" s="248"/>
      <c r="C265" s="250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248"/>
    </row>
    <row r="266" spans="2:34" x14ac:dyDescent="0.25">
      <c r="B266" s="248"/>
      <c r="C266" s="250"/>
      <c r="D266" s="248"/>
      <c r="E266" s="248"/>
      <c r="F266" s="248"/>
      <c r="G266" s="248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248"/>
    </row>
    <row r="267" spans="2:34" x14ac:dyDescent="0.25">
      <c r="B267" s="248"/>
      <c r="C267" s="250"/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248"/>
    </row>
    <row r="268" spans="2:34" x14ac:dyDescent="0.25">
      <c r="B268" s="248"/>
      <c r="C268" s="250"/>
      <c r="D268" s="248"/>
      <c r="E268" s="248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248"/>
    </row>
    <row r="269" spans="2:34" x14ac:dyDescent="0.25">
      <c r="B269" s="248"/>
      <c r="C269" s="250"/>
      <c r="D269" s="248"/>
      <c r="E269" s="248"/>
      <c r="F269" s="248"/>
      <c r="G269" s="248"/>
      <c r="H269" s="248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248"/>
    </row>
    <row r="270" spans="2:34" x14ac:dyDescent="0.25">
      <c r="B270" s="248"/>
      <c r="C270" s="250"/>
      <c r="D270" s="248"/>
      <c r="E270" s="248"/>
      <c r="F270" s="248"/>
      <c r="G270" s="248"/>
      <c r="H270" s="248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248"/>
    </row>
    <row r="271" spans="2:34" x14ac:dyDescent="0.25">
      <c r="B271" s="248"/>
      <c r="C271" s="250"/>
      <c r="D271" s="248"/>
      <c r="E271" s="248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248"/>
    </row>
    <row r="272" spans="2:34" x14ac:dyDescent="0.25">
      <c r="B272" s="248"/>
      <c r="C272" s="250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248"/>
    </row>
    <row r="273" spans="2:34" x14ac:dyDescent="0.25">
      <c r="B273" s="248"/>
      <c r="C273" s="250"/>
      <c r="D273" s="248"/>
      <c r="E273" s="248"/>
      <c r="F273" s="248"/>
      <c r="G273" s="248"/>
      <c r="H273" s="248"/>
      <c r="I273" s="248"/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Z273" s="248"/>
      <c r="AA273" s="248"/>
      <c r="AB273" s="248"/>
      <c r="AC273" s="248"/>
      <c r="AD273" s="248"/>
      <c r="AE273" s="248"/>
      <c r="AF273" s="248"/>
      <c r="AG273" s="248"/>
      <c r="AH273" s="248"/>
    </row>
    <row r="274" spans="2:34" x14ac:dyDescent="0.25">
      <c r="B274" s="248"/>
      <c r="C274" s="250"/>
      <c r="D274" s="248"/>
      <c r="E274" s="248"/>
      <c r="F274" s="248"/>
      <c r="G274" s="248"/>
      <c r="H274" s="248"/>
      <c r="I274" s="248"/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Z274" s="248"/>
      <c r="AA274" s="248"/>
      <c r="AB274" s="248"/>
      <c r="AC274" s="248"/>
      <c r="AD274" s="248"/>
      <c r="AE274" s="248"/>
      <c r="AF274" s="248"/>
      <c r="AG274" s="248"/>
      <c r="AH274" s="248"/>
    </row>
    <row r="275" spans="2:34" x14ac:dyDescent="0.25">
      <c r="B275" s="248"/>
      <c r="C275" s="250"/>
      <c r="D275" s="248"/>
      <c r="E275" s="248"/>
      <c r="F275" s="248"/>
      <c r="G275" s="248"/>
      <c r="H275" s="248"/>
      <c r="I275" s="248"/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Z275" s="248"/>
      <c r="AA275" s="248"/>
      <c r="AB275" s="248"/>
      <c r="AC275" s="248"/>
      <c r="AD275" s="248"/>
      <c r="AE275" s="248"/>
      <c r="AF275" s="248"/>
      <c r="AG275" s="248"/>
      <c r="AH275" s="248"/>
    </row>
    <row r="276" spans="2:34" x14ac:dyDescent="0.25">
      <c r="B276" s="248"/>
      <c r="C276" s="250"/>
      <c r="D276" s="248"/>
      <c r="E276" s="248"/>
      <c r="F276" s="248"/>
      <c r="G276" s="248"/>
      <c r="H276" s="248"/>
      <c r="I276" s="248"/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Z276" s="248"/>
      <c r="AA276" s="248"/>
      <c r="AB276" s="248"/>
      <c r="AC276" s="248"/>
      <c r="AD276" s="248"/>
      <c r="AE276" s="248"/>
      <c r="AF276" s="248"/>
      <c r="AG276" s="248"/>
      <c r="AH276" s="248"/>
    </row>
    <row r="277" spans="2:34" x14ac:dyDescent="0.25">
      <c r="B277" s="248"/>
      <c r="C277" s="250"/>
      <c r="D277" s="248"/>
      <c r="E277" s="248"/>
      <c r="F277" s="248"/>
      <c r="G277" s="248"/>
      <c r="H277" s="248"/>
      <c r="I277" s="248"/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  <c r="AA277" s="248"/>
      <c r="AB277" s="248"/>
      <c r="AC277" s="248"/>
      <c r="AD277" s="248"/>
      <c r="AE277" s="248"/>
      <c r="AF277" s="248"/>
      <c r="AG277" s="248"/>
      <c r="AH277" s="248"/>
    </row>
    <row r="278" spans="2:34" x14ac:dyDescent="0.25">
      <c r="B278" s="248"/>
      <c r="C278" s="250"/>
      <c r="D278" s="248"/>
      <c r="E278" s="248"/>
      <c r="F278" s="248"/>
      <c r="G278" s="248"/>
      <c r="H278" s="248"/>
      <c r="I278" s="248"/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Z278" s="248"/>
      <c r="AA278" s="248"/>
      <c r="AB278" s="248"/>
      <c r="AC278" s="248"/>
      <c r="AD278" s="248"/>
      <c r="AE278" s="248"/>
      <c r="AF278" s="248"/>
      <c r="AG278" s="248"/>
      <c r="AH278" s="248"/>
    </row>
    <row r="279" spans="2:34" x14ac:dyDescent="0.25">
      <c r="B279" s="248"/>
      <c r="C279" s="250"/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Z279" s="248"/>
      <c r="AA279" s="248"/>
      <c r="AB279" s="248"/>
      <c r="AC279" s="248"/>
      <c r="AD279" s="248"/>
      <c r="AE279" s="248"/>
      <c r="AF279" s="248"/>
      <c r="AG279" s="248"/>
      <c r="AH279" s="248"/>
    </row>
    <row r="280" spans="2:34" x14ac:dyDescent="0.25">
      <c r="B280" s="248"/>
      <c r="C280" s="250"/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Z280" s="248"/>
      <c r="AA280" s="248"/>
      <c r="AB280" s="248"/>
      <c r="AC280" s="248"/>
      <c r="AD280" s="248"/>
      <c r="AE280" s="248"/>
      <c r="AF280" s="248"/>
      <c r="AG280" s="248"/>
      <c r="AH280" s="248"/>
    </row>
    <row r="281" spans="2:34" x14ac:dyDescent="0.25">
      <c r="B281" s="248"/>
      <c r="C281" s="250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Z281" s="248"/>
      <c r="AA281" s="248"/>
      <c r="AB281" s="248"/>
      <c r="AC281" s="248"/>
      <c r="AD281" s="248"/>
      <c r="AE281" s="248"/>
      <c r="AF281" s="248"/>
      <c r="AG281" s="248"/>
      <c r="AH281" s="248"/>
    </row>
    <row r="282" spans="2:34" x14ac:dyDescent="0.25">
      <c r="B282" s="248"/>
      <c r="C282" s="250"/>
      <c r="D282" s="248"/>
      <c r="E282" s="248"/>
      <c r="F282" s="248"/>
      <c r="G282" s="248"/>
      <c r="H282" s="248"/>
      <c r="I282" s="248"/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  <c r="AA282" s="248"/>
      <c r="AB282" s="248"/>
      <c r="AC282" s="248"/>
      <c r="AD282" s="248"/>
      <c r="AE282" s="248"/>
      <c r="AF282" s="248"/>
      <c r="AG282" s="248"/>
      <c r="AH282" s="248"/>
    </row>
    <row r="283" spans="2:34" x14ac:dyDescent="0.25">
      <c r="B283" s="248"/>
      <c r="C283" s="250"/>
      <c r="D283" s="248"/>
      <c r="E283" s="248"/>
      <c r="F283" s="248"/>
      <c r="G283" s="248"/>
      <c r="H283" s="248"/>
      <c r="I283" s="248"/>
      <c r="J283" s="248"/>
      <c r="K283" s="248"/>
      <c r="L283" s="248"/>
      <c r="M283" s="248"/>
      <c r="N283" s="248"/>
      <c r="O283" s="248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Z283" s="248"/>
      <c r="AA283" s="248"/>
      <c r="AB283" s="248"/>
      <c r="AC283" s="248"/>
      <c r="AD283" s="248"/>
      <c r="AE283" s="248"/>
      <c r="AF283" s="248"/>
      <c r="AG283" s="248"/>
      <c r="AH283" s="248"/>
    </row>
    <row r="284" spans="2:34" x14ac:dyDescent="0.25">
      <c r="B284" s="248"/>
      <c r="C284" s="250"/>
      <c r="D284" s="248"/>
      <c r="E284" s="248"/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Z284" s="248"/>
      <c r="AA284" s="248"/>
      <c r="AB284" s="248"/>
      <c r="AC284" s="248"/>
      <c r="AD284" s="248"/>
      <c r="AE284" s="248"/>
      <c r="AF284" s="248"/>
      <c r="AG284" s="248"/>
      <c r="AH284" s="248"/>
    </row>
    <row r="285" spans="2:34" x14ac:dyDescent="0.25">
      <c r="B285" s="248"/>
      <c r="C285" s="250"/>
      <c r="D285" s="248"/>
      <c r="E285" s="248"/>
      <c r="F285" s="248"/>
      <c r="G285" s="248"/>
      <c r="H285" s="248"/>
      <c r="I285" s="248"/>
      <c r="J285" s="248"/>
      <c r="K285" s="248"/>
      <c r="L285" s="248"/>
      <c r="M285" s="248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Z285" s="248"/>
      <c r="AA285" s="248"/>
      <c r="AB285" s="248"/>
      <c r="AC285" s="248"/>
      <c r="AD285" s="248"/>
      <c r="AE285" s="248"/>
      <c r="AF285" s="248"/>
      <c r="AG285" s="248"/>
      <c r="AH285" s="248"/>
    </row>
    <row r="286" spans="2:34" x14ac:dyDescent="0.25">
      <c r="B286" s="248"/>
      <c r="C286" s="250"/>
      <c r="D286" s="248"/>
      <c r="E286" s="248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  <c r="AA286" s="248"/>
      <c r="AB286" s="248"/>
      <c r="AC286" s="248"/>
      <c r="AD286" s="248"/>
      <c r="AE286" s="248"/>
      <c r="AF286" s="248"/>
      <c r="AG286" s="248"/>
      <c r="AH286" s="248"/>
    </row>
  </sheetData>
  <sheetProtection algorithmName="SHA-512" hashValue="yjdin5fAv3FMdzaYKod+QHpKO/tU9NWDiatGJzW6etUPj8Wwmvovk3TR2VPZ59USGoHoAnx3SojJ+GGjqPq8lA==" saltValue="RsY226o84QhBgtP1TIWWag==" spinCount="100000" sheet="1" objects="1" scenarios="1"/>
  <protectedRanges>
    <protectedRange algorithmName="SHA-512" hashValue="D2Mg8s6OdYxG6lYLJqMh7znKCdJurtJQ0k0xTW0zQ735N5rGFO4kJhjUmBgP3yYwBZzXN5T7I4Rwr1edoSYHUg==" saltValue="Bp4i1qCAHrrnDj0Y33zeqw==" spinCount="100000" sqref="AE26 AA26 AA39 AA7 AE39" name="Intervalo1_4"/>
    <protectedRange algorithmName="SHA-512" hashValue="D2Mg8s6OdYxG6lYLJqMh7znKCdJurtJQ0k0xTW0zQ735N5rGFO4kJhjUmBgP3yYwBZzXN5T7I4Rwr1edoSYHUg==" saltValue="Bp4i1qCAHrrnDj0Y33zeqw==" spinCount="100000" sqref="AE16" name="Intervalo1_15"/>
    <protectedRange algorithmName="SHA-512" hashValue="D2Mg8s6OdYxG6lYLJqMh7znKCdJurtJQ0k0xTW0zQ735N5rGFO4kJhjUmBgP3yYwBZzXN5T7I4Rwr1edoSYHUg==" saltValue="Bp4i1qCAHrrnDj0Y33zeqw==" spinCount="100000" sqref="AH2:AH6 AH13:AH25 AH27:AH35" name="Intervalo1_1_2"/>
    <protectedRange algorithmName="SHA-512" hashValue="D2Mg8s6OdYxG6lYLJqMh7znKCdJurtJQ0k0xTW0zQ735N5rGFO4kJhjUmBgP3yYwBZzXN5T7I4Rwr1edoSYHUg==" saltValue="Bp4i1qCAHrrnDj0Y33zeqw==" spinCount="100000" sqref="AH41 AH7:AH8 AH36:AH37 AH11" name="Intervalo1_1_1_1"/>
    <protectedRange algorithmName="SHA-512" hashValue="D2Mg8s6OdYxG6lYLJqMh7znKCdJurtJQ0k0xTW0zQ735N5rGFO4kJhjUmBgP3yYwBZzXN5T7I4Rwr1edoSYHUg==" saltValue="Bp4i1qCAHrrnDj0Y33zeqw==" spinCount="100000" sqref="AH9" name="Intervalo1_1_1"/>
    <protectedRange algorithmName="SHA-512" hashValue="D2Mg8s6OdYxG6lYLJqMh7znKCdJurtJQ0k0xTW0zQ735N5rGFO4kJhjUmBgP3yYwBZzXN5T7I4Rwr1edoSYHUg==" saltValue="Bp4i1qCAHrrnDj0Y33zeqw==" spinCount="100000" sqref="AH10" name="Intervalo1_1_1_2"/>
  </protectedRanges>
  <autoFilter ref="B1:AH40" xr:uid="{00000000-0009-0000-0000-000001000000}">
    <filterColumn colId="14" showButton="0"/>
    <filterColumn colId="15" showButton="0"/>
    <filterColumn colId="16" showButton="0"/>
    <filterColumn colId="19" showButton="0"/>
    <filterColumn colId="20" showButton="0"/>
    <filterColumn colId="21" showButton="0"/>
    <filterColumn colId="23">
      <filters blank="1">
        <filter val="1º ano"/>
        <filter val="1º ciclo"/>
        <filter val="1º ciclo, 2ºciclo e 3º ciclo"/>
        <filter val="1º e 2º ciclo"/>
        <filter val="1º, 2º e      3º ciclo"/>
        <filter val="1º, 2º e 3º Ciclo"/>
        <filter val="1º,2º e 3º Ciclo"/>
        <filter val="1º,2º e 3ºCiclo"/>
        <filter val="1ºciclo"/>
        <filter val="2º e 3º cCiclo"/>
        <filter val="2º e 3º ciclo"/>
        <filter val="5º ano"/>
        <filter val="Encarregados de educação 1º,2º e 3º ciclo"/>
        <filter val="Organizar e gerir a Biblioteca; fomentar a produção de materiais; apoio ao desenvolvimento curricular."/>
        <filter val="Pré-escolar"/>
        <filter val="Toda a comunidade educativa"/>
      </filters>
    </filterColumn>
  </autoFilter>
  <mergeCells count="2">
    <mergeCell ref="P1:S1"/>
    <mergeCell ref="U1:X1"/>
  </mergeCells>
  <dataValidations count="17">
    <dataValidation type="list" allowBlank="1" showInputMessage="1" showErrorMessage="1" error="Apenas pode escolher uma das opções disponíveis." sqref="AC1:AC6 AC41 AC14:AC32 AC34:AC37 AC39 AC8:AC11" xr:uid="{00000000-0002-0000-0100-000000000000}">
      <formula1>"M.Bom,Bom,Suf,Insuf"</formula1>
    </dataValidation>
    <dataValidation type="list" allowBlank="1" showInputMessage="1" showErrorMessage="1" sqref="C1:C6 C14:C32 C34:C37 C39 C41:C1048576 C8:C11" xr:uid="{00000000-0002-0000-0100-000001000000}">
      <formula1>"Sim"</formula1>
    </dataValidation>
    <dataValidation allowBlank="1" showInputMessage="1" showErrorMessage="1" error="Apenas pode escolher uma das opções disponíveis." sqref="B1 AA1:AB6 AG1:AH6 AD1:AE6 AB30:AB32 AD30:AD32 AG19:AH25 AE16:AE17 AD18:AE25 AG17:AG18 AB16 AA16:AA18 AH16:AH18 AE26 AA39 AG29 AE30:AE33 AA30:AA34 AG32:AG33 AD35:AE37 AG34:AH37 AA26 AG27:AH27 AD27:AE29 AA27:AB29 AH28:AH33 AA35:AB37 AA19:AB25 AE39 AD41:AE41 AA41:AB41 AG41:AH41 AD14:AE15 AA14:AB15 AG14:AH15 AA8:AB11 AG8:AH11 AD8:AE11" xr:uid="{00000000-0002-0000-0100-000002000000}"/>
    <dataValidation type="list" allowBlank="1" showInputMessage="1" showErrorMessage="1" error="Apenas pode escolher uma das opções disponíveis." sqref="B36:B41 B32 B5 B20:B24 B26:B28 B30 B7:B13" xr:uid="{00000000-0002-0000-0100-000003000000}">
      <formula1>"Articulação,Cidadania,Clubes,Desp. Escolar,SPO, BECRE,PES,Eco-Escolas,Pré-escolar,1ºciclo,CSH,C.Exp, Expressões,Ed. Especial,Port,LE,Mat "</formula1>
    </dataValidation>
    <dataValidation type="list" allowBlank="1" showInputMessage="1" showErrorMessage="1" error="Apenas pode escolher uma das opções disponíveis." sqref="I25 I27:I29 I40:I41 I31:I38 I2:I19" xr:uid="{00000000-0002-0000-0100-000004000000}">
      <formula1>"1ºsemestre, 2ºsemestre, Anual"</formula1>
    </dataValidation>
    <dataValidation type="list" allowBlank="1" showInputMessage="1" showErrorMessage="1" error="Apenas pode escolher uma das opções disponíveis." sqref="I41 I32 I20:I24 I5 I37 I30 I26:I27 I39 I7:I11" xr:uid="{00000000-0002-0000-0100-000005000000}">
      <formula1>"1ºSemestre, 2ºSemestre, Anual"</formula1>
    </dataValidation>
    <dataValidation type="list" allowBlank="1" showInputMessage="1" showErrorMessage="1" error="Apenas pode escolher uma das opções disponíveis." sqref="B31 B29 B25:B27 B34:B35 B38:B40 B2:B19" xr:uid="{00000000-0002-0000-0100-000006000000}">
      <formula1>"Articulação,Clubes,Desp. Escolar,SPO, BECRE,PES,Eco-Escolas,Pré-escolar,1ºciclo,CSH,C.Exp, Expressões,Ed. Especial,Port,LE,Mat "</formula1>
    </dataValidation>
    <dataValidation showDropDown="1" showInputMessage="1" showErrorMessage="1" error="Apenas pode escolher uma das opções disponíveis." sqref="F1" xr:uid="{00000000-0002-0000-0100-000007000000}"/>
    <dataValidation allowBlank="1" showInputMessage="1" showErrorMessage="1" sqref="J1:J6 J23 J32 J29:J30 J36 J27 J15:J21 J39 J42:J1048576 J8:J11" xr:uid="{00000000-0002-0000-0100-000008000000}"/>
    <dataValidation type="list" allowBlank="1" showInputMessage="1" showErrorMessage="1" error="Apenas pode escolher uma das opções disponíveis." sqref="H2:H6 H8:H41" xr:uid="{00000000-0002-0000-0100-000009000000}">
      <formula1>"PAA inicial, Nova proposta"</formula1>
    </dataValidation>
    <dataValidation type="list" allowBlank="1" showInputMessage="1" showErrorMessage="1" error="Apenas pode escolher uma das opções disponíveis." sqref="AF1:AF6 AF41 AF14:AF37 AF39 AF8:AF11" xr:uid="{00000000-0002-0000-0100-00000A000000}">
      <formula1>"Cumpriu o Orçamento,Abaixo do Orçamento,Ultrapassou o Orçamento"</formula1>
    </dataValidation>
    <dataValidation type="list" allowBlank="1" showInputMessage="1" showErrorMessage="1" error="Apenas pode escolher uma das opções disponíveis." sqref="Z1:Z6 Z41 Z14:Z37 Z39 Z8:Z11" xr:uid="{00000000-0002-0000-0100-00000B000000}">
      <formula1>"Realizada,Não Realizada"</formula1>
    </dataValidation>
    <dataValidation type="list" allowBlank="1" showInputMessage="1" showErrorMessage="1" sqref="O2:O41" xr:uid="{00000000-0002-0000-0100-00000C000000}">
      <formula1>"Agrupamento,Encarregados Educação,Agrup./E.E.,Proj.Desporto Escolar,Projeto C.M.S.,Projeto PES,Projeto Eco-Escolas"</formula1>
    </dataValidation>
    <dataValidation type="list" allowBlank="1" showInputMessage="1" showErrorMessage="1" error="Apenas pode escolher uma das opções disponíveis." sqref="P2:S41" xr:uid="{00000000-0002-0000-0100-00000D000000}">
      <formula1>"1,2,3,4,5,6,7,8,9,10,11,12,13,14,15,16"</formula1>
    </dataValidation>
    <dataValidation type="list" allowBlank="1" showInputMessage="1" showErrorMessage="1" error="Apenas pode escolher uma das opções disponíveis." sqref="F2:F41" xr:uid="{00000000-0002-0000-0100-00000E000000}">
      <formula1>"Janeiro,Fevereiro,Março,Abril,Maio,Junho,Setembro,Outubro,Novembro,Dezembro"</formula1>
    </dataValidation>
    <dataValidation type="list" allowBlank="1" showInputMessage="1" showErrorMessage="1" error="Apenas pode escolher uma das opções disponíveis." sqref="G1:G41" xr:uid="{00000000-0002-0000-0100-00000F000000}">
      <formula1>"Exposição,Mostra/Exp trabalhos alunos,Projeto,Conf/Palestra/Debate/Leituras,Workshop temático,Olimpíadas/Competição/Concurso,Atividades/Campanhas de Solidariedade,Vizualização  apresentação/Peça teatro/filme, Visita de estudo, Aval/Orient/Acomp"</formula1>
    </dataValidation>
    <dataValidation type="list" allowBlank="1" showInputMessage="1" showErrorMessage="1" error="Apenas pode escolher uma das opções disponíveis." sqref="U2:X41" xr:uid="{00000000-0002-0000-0100-000010000000}">
      <formula1>"Jornal,Página Web,Inf aos EE,Afixado no Agrup, Redes Sociais,Org Comunicação Social Externos"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">
    <tabColor rgb="FFFF6600"/>
  </sheetPr>
  <dimension ref="A1:HV524"/>
  <sheetViews>
    <sheetView topLeftCell="A195" zoomScale="90" zoomScaleNormal="90" zoomScaleSheetLayoutView="100" workbookViewId="0">
      <selection activeCell="C196" sqref="C196"/>
    </sheetView>
  </sheetViews>
  <sheetFormatPr defaultColWidth="8.85546875" defaultRowHeight="15" outlineLevelRow="1" x14ac:dyDescent="0.25"/>
  <cols>
    <col min="1" max="1" width="8.85546875" style="72"/>
    <col min="2" max="2" width="15" style="388" customWidth="1"/>
    <col min="3" max="3" width="16.28515625" style="72" customWidth="1"/>
    <col min="4" max="4" width="26.42578125" style="71" customWidth="1"/>
    <col min="5" max="5" width="52.140625" style="71" customWidth="1"/>
    <col min="6" max="6" width="9.5703125" style="72" bestFit="1" customWidth="1"/>
    <col min="7" max="7" width="12.7109375" style="72" customWidth="1"/>
    <col min="8" max="8" width="16" style="72" bestFit="1" customWidth="1"/>
    <col min="9" max="9" width="16.42578125" style="72" bestFit="1" customWidth="1"/>
    <col min="10" max="10" width="40.7109375" style="72" customWidth="1"/>
    <col min="11" max="11" width="41" style="267" customWidth="1"/>
    <col min="12" max="12" width="28.5703125" style="72" customWidth="1"/>
    <col min="13" max="13" width="15.85546875" style="72" bestFit="1" customWidth="1"/>
    <col min="14" max="14" width="18.7109375" style="72" customWidth="1"/>
    <col min="15" max="15" width="16.7109375" style="72" bestFit="1" customWidth="1"/>
    <col min="16" max="17" width="3.140625" style="72" bestFit="1" customWidth="1"/>
    <col min="18" max="19" width="3.28515625" style="72" bestFit="1" customWidth="1"/>
    <col min="20" max="20" width="16" style="72" bestFit="1" customWidth="1"/>
    <col min="21" max="21" width="8.42578125" style="72" customWidth="1"/>
    <col min="22" max="22" width="9.28515625" style="72" customWidth="1"/>
    <col min="23" max="23" width="9.28515625" style="71" customWidth="1"/>
    <col min="24" max="24" width="8.42578125" style="72" customWidth="1"/>
    <col min="25" max="25" width="23.42578125" style="72" customWidth="1"/>
    <col min="26" max="26" width="15.7109375" style="251" bestFit="1" customWidth="1"/>
    <col min="27" max="27" width="18.7109375" style="251" customWidth="1"/>
    <col min="28" max="28" width="17" style="251" bestFit="1" customWidth="1"/>
    <col min="29" max="29" width="11.42578125" style="251" bestFit="1" customWidth="1"/>
    <col min="30" max="30" width="39" style="251" customWidth="1"/>
    <col min="31" max="31" width="26.5703125" style="251" customWidth="1"/>
    <col min="32" max="32" width="13.28515625" style="251" customWidth="1"/>
    <col min="33" max="33" width="34.140625" style="251" customWidth="1"/>
    <col min="34" max="34" width="20.140625" style="251" customWidth="1"/>
    <col min="35" max="37" width="8.85546875" style="72"/>
    <col min="38" max="38" width="15.140625" style="72" bestFit="1" customWidth="1"/>
    <col min="39" max="16384" width="8.85546875" style="72"/>
  </cols>
  <sheetData>
    <row r="1" spans="1:230" s="389" customFormat="1" ht="30" outlineLevel="1" x14ac:dyDescent="0.3">
      <c r="B1" s="382" t="s">
        <v>298</v>
      </c>
      <c r="C1" s="382" t="s">
        <v>37</v>
      </c>
      <c r="D1" s="390" t="s">
        <v>38</v>
      </c>
      <c r="E1" s="391" t="s">
        <v>39</v>
      </c>
      <c r="F1" s="392" t="s">
        <v>40</v>
      </c>
      <c r="G1" s="392" t="s">
        <v>41</v>
      </c>
      <c r="H1" s="391" t="s">
        <v>42</v>
      </c>
      <c r="I1" s="391" t="s">
        <v>43</v>
      </c>
      <c r="J1" s="391" t="s">
        <v>44</v>
      </c>
      <c r="K1" s="391" t="s">
        <v>45</v>
      </c>
      <c r="L1" s="392" t="s">
        <v>46</v>
      </c>
      <c r="M1" s="392" t="s">
        <v>47</v>
      </c>
      <c r="N1" s="393" t="s">
        <v>48</v>
      </c>
      <c r="O1" s="391" t="s">
        <v>49</v>
      </c>
      <c r="P1" s="743" t="s">
        <v>299</v>
      </c>
      <c r="Q1" s="744"/>
      <c r="R1" s="744"/>
      <c r="S1" s="744"/>
      <c r="T1" s="391" t="s">
        <v>51</v>
      </c>
      <c r="U1" s="743" t="s">
        <v>52</v>
      </c>
      <c r="V1" s="744"/>
      <c r="W1" s="744"/>
      <c r="X1" s="744"/>
      <c r="Y1" s="394" t="s">
        <v>53</v>
      </c>
      <c r="Z1" s="395" t="s">
        <v>300</v>
      </c>
      <c r="AA1" s="396" t="s">
        <v>55</v>
      </c>
      <c r="AB1" s="396" t="s">
        <v>56</v>
      </c>
      <c r="AC1" s="396" t="s">
        <v>57</v>
      </c>
      <c r="AD1" s="396" t="s">
        <v>301</v>
      </c>
      <c r="AE1" s="396" t="s">
        <v>59</v>
      </c>
      <c r="AF1" s="396" t="s">
        <v>60</v>
      </c>
      <c r="AG1" s="396" t="s">
        <v>61</v>
      </c>
      <c r="AH1" s="397" t="s">
        <v>62</v>
      </c>
      <c r="AI1" s="398"/>
      <c r="AJ1" s="398"/>
      <c r="AK1" s="398"/>
      <c r="AL1" s="398"/>
      <c r="AM1" s="398"/>
      <c r="AN1" s="398"/>
      <c r="AO1" s="398"/>
      <c r="AP1" s="398"/>
    </row>
    <row r="2" spans="1:230" s="71" customFormat="1" ht="75" x14ac:dyDescent="0.25">
      <c r="B2" s="284" t="s">
        <v>302</v>
      </c>
      <c r="C2" s="86" t="s">
        <v>64</v>
      </c>
      <c r="D2" s="79" t="s">
        <v>303</v>
      </c>
      <c r="E2" s="79" t="s">
        <v>304</v>
      </c>
      <c r="F2" s="86" t="s">
        <v>305</v>
      </c>
      <c r="G2" s="86" t="s">
        <v>258</v>
      </c>
      <c r="H2" s="86" t="s">
        <v>69</v>
      </c>
      <c r="I2" s="79" t="s">
        <v>70</v>
      </c>
      <c r="J2" s="79" t="s">
        <v>306</v>
      </c>
      <c r="K2" s="79" t="s">
        <v>307</v>
      </c>
      <c r="L2" s="303" t="s">
        <v>308</v>
      </c>
      <c r="M2" s="303" t="s">
        <v>309</v>
      </c>
      <c r="N2" s="304">
        <v>10</v>
      </c>
      <c r="O2" s="79" t="s">
        <v>260</v>
      </c>
      <c r="P2" s="303">
        <v>4</v>
      </c>
      <c r="Q2" s="303">
        <v>3</v>
      </c>
      <c r="R2" s="303">
        <v>8</v>
      </c>
      <c r="S2" s="303"/>
      <c r="T2" s="303" t="s">
        <v>310</v>
      </c>
      <c r="U2" s="303" t="s">
        <v>227</v>
      </c>
      <c r="V2" s="303" t="s">
        <v>76</v>
      </c>
      <c r="W2" s="303"/>
      <c r="X2" s="303"/>
      <c r="Y2" s="79" t="s">
        <v>311</v>
      </c>
      <c r="Z2" s="200"/>
      <c r="AA2" s="200"/>
      <c r="AB2" s="78"/>
      <c r="AC2" s="78"/>
      <c r="AD2" s="90"/>
      <c r="AE2" s="78"/>
      <c r="AF2" s="78"/>
      <c r="AG2" s="78"/>
      <c r="AH2" s="82"/>
    </row>
    <row r="3" spans="1:230" s="71" customFormat="1" ht="45" x14ac:dyDescent="0.25">
      <c r="A3" s="100"/>
      <c r="B3" s="285" t="s">
        <v>312</v>
      </c>
      <c r="C3" s="95"/>
      <c r="D3" s="90"/>
      <c r="E3" s="79" t="s">
        <v>313</v>
      </c>
      <c r="F3" s="86" t="s">
        <v>305</v>
      </c>
      <c r="G3" s="86" t="s">
        <v>117</v>
      </c>
      <c r="H3" s="86" t="s">
        <v>69</v>
      </c>
      <c r="I3" s="108" t="s">
        <v>70</v>
      </c>
      <c r="J3" s="79" t="s">
        <v>314</v>
      </c>
      <c r="K3" s="79" t="s">
        <v>315</v>
      </c>
      <c r="L3" s="303" t="s">
        <v>316</v>
      </c>
      <c r="M3" s="303" t="s">
        <v>316</v>
      </c>
      <c r="N3" s="304">
        <v>350</v>
      </c>
      <c r="O3" s="79" t="s">
        <v>74</v>
      </c>
      <c r="P3" s="303">
        <v>3</v>
      </c>
      <c r="Q3" s="303">
        <v>5</v>
      </c>
      <c r="R3" s="88"/>
      <c r="S3" s="88"/>
      <c r="T3" s="303" t="s">
        <v>317</v>
      </c>
      <c r="U3" s="303" t="s">
        <v>227</v>
      </c>
      <c r="V3" s="303" t="s">
        <v>103</v>
      </c>
      <c r="W3" s="88"/>
      <c r="X3" s="88"/>
      <c r="Y3" s="79" t="s">
        <v>318</v>
      </c>
      <c r="Z3" s="200"/>
      <c r="AA3" s="200"/>
      <c r="AB3" s="133"/>
      <c r="AC3" s="133"/>
      <c r="AD3" s="133"/>
      <c r="AE3" s="78"/>
      <c r="AF3" s="134"/>
      <c r="AG3" s="133"/>
      <c r="AH3" s="82"/>
      <c r="AI3" s="83"/>
      <c r="AJ3" s="83"/>
    </row>
    <row r="4" spans="1:230" s="71" customFormat="1" ht="106.5" customHeight="1" x14ac:dyDescent="0.25">
      <c r="B4" s="284" t="s">
        <v>245</v>
      </c>
      <c r="C4" s="115" t="s">
        <v>64</v>
      </c>
      <c r="D4" s="85" t="s">
        <v>319</v>
      </c>
      <c r="E4" s="85" t="s">
        <v>320</v>
      </c>
      <c r="F4" s="86" t="s">
        <v>305</v>
      </c>
      <c r="G4" s="86" t="s">
        <v>175</v>
      </c>
      <c r="H4" s="591" t="s">
        <v>69</v>
      </c>
      <c r="I4" s="169" t="s">
        <v>70</v>
      </c>
      <c r="J4" s="562" t="s">
        <v>321</v>
      </c>
      <c r="K4" s="85" t="s">
        <v>322</v>
      </c>
      <c r="L4" s="303" t="s">
        <v>323</v>
      </c>
      <c r="M4" s="303" t="s">
        <v>324</v>
      </c>
      <c r="N4" s="304">
        <v>10</v>
      </c>
      <c r="O4" s="79" t="s">
        <v>74</v>
      </c>
      <c r="P4" s="303">
        <v>3</v>
      </c>
      <c r="Q4" s="303">
        <v>5</v>
      </c>
      <c r="R4" s="303">
        <v>10</v>
      </c>
      <c r="S4" s="303"/>
      <c r="T4" s="303" t="s">
        <v>325</v>
      </c>
      <c r="U4" s="303" t="s">
        <v>227</v>
      </c>
      <c r="V4" s="303" t="s">
        <v>76</v>
      </c>
      <c r="W4" s="303" t="s">
        <v>93</v>
      </c>
      <c r="X4" s="303"/>
      <c r="Y4" s="79" t="s">
        <v>326</v>
      </c>
      <c r="Z4" s="276"/>
      <c r="AA4" s="276"/>
      <c r="AB4" s="107"/>
      <c r="AC4" s="107"/>
      <c r="AD4" s="118"/>
      <c r="AE4" s="107"/>
      <c r="AF4" s="107"/>
      <c r="AG4" s="118"/>
      <c r="AH4" s="231"/>
    </row>
    <row r="5" spans="1:230" s="71" customFormat="1" ht="105" x14ac:dyDescent="0.25">
      <c r="B5" s="285" t="s">
        <v>327</v>
      </c>
      <c r="C5" s="95"/>
      <c r="D5" s="90"/>
      <c r="E5" s="79" t="s">
        <v>328</v>
      </c>
      <c r="F5" s="86" t="s">
        <v>305</v>
      </c>
      <c r="G5" s="86" t="s">
        <v>87</v>
      </c>
      <c r="H5" s="86" t="s">
        <v>69</v>
      </c>
      <c r="I5" s="109" t="s">
        <v>98</v>
      </c>
      <c r="J5" s="309" t="s">
        <v>329</v>
      </c>
      <c r="K5" s="79" t="s">
        <v>330</v>
      </c>
      <c r="L5" s="303" t="s">
        <v>331</v>
      </c>
      <c r="M5" s="303" t="s">
        <v>332</v>
      </c>
      <c r="N5" s="304">
        <v>10</v>
      </c>
      <c r="O5" s="121" t="s">
        <v>74</v>
      </c>
      <c r="P5" s="303">
        <v>3</v>
      </c>
      <c r="Q5" s="303">
        <v>4</v>
      </c>
      <c r="R5" s="303"/>
      <c r="S5" s="303"/>
      <c r="T5" s="303" t="s">
        <v>333</v>
      </c>
      <c r="U5" s="303" t="s">
        <v>76</v>
      </c>
      <c r="V5" s="88"/>
      <c r="W5" s="88"/>
      <c r="X5" s="88"/>
      <c r="Y5" s="166" t="s">
        <v>311</v>
      </c>
      <c r="Z5" s="277"/>
      <c r="AA5" s="278"/>
      <c r="AB5" s="523"/>
      <c r="AC5" s="523"/>
      <c r="AD5" s="524"/>
      <c r="AE5" s="523"/>
      <c r="AF5" s="525"/>
      <c r="AG5" s="524"/>
      <c r="AH5" s="526"/>
      <c r="AI5" s="83"/>
      <c r="AJ5" s="83"/>
    </row>
    <row r="6" spans="1:230" s="71" customFormat="1" ht="61.5" customHeight="1" x14ac:dyDescent="0.25">
      <c r="B6" s="284" t="s">
        <v>327</v>
      </c>
      <c r="C6" s="86" t="s">
        <v>64</v>
      </c>
      <c r="D6" s="79" t="s">
        <v>334</v>
      </c>
      <c r="E6" s="79" t="s">
        <v>335</v>
      </c>
      <c r="F6" s="86" t="s">
        <v>305</v>
      </c>
      <c r="G6" s="86" t="s">
        <v>117</v>
      </c>
      <c r="H6" s="86" t="s">
        <v>69</v>
      </c>
      <c r="I6" s="79" t="s">
        <v>70</v>
      </c>
      <c r="J6" s="85" t="s">
        <v>336</v>
      </c>
      <c r="K6" s="79" t="s">
        <v>337</v>
      </c>
      <c r="L6" s="303" t="s">
        <v>338</v>
      </c>
      <c r="M6" s="303" t="s">
        <v>339</v>
      </c>
      <c r="N6" s="304">
        <v>30</v>
      </c>
      <c r="O6" s="121" t="s">
        <v>74</v>
      </c>
      <c r="P6" s="303">
        <v>3</v>
      </c>
      <c r="Q6" s="303">
        <v>4</v>
      </c>
      <c r="R6" s="303">
        <v>10</v>
      </c>
      <c r="S6" s="303"/>
      <c r="T6" s="303" t="s">
        <v>340</v>
      </c>
      <c r="U6" s="303" t="s">
        <v>76</v>
      </c>
      <c r="V6" s="303" t="s">
        <v>103</v>
      </c>
      <c r="W6" s="303"/>
      <c r="X6" s="303"/>
      <c r="Y6" s="166" t="s">
        <v>341</v>
      </c>
      <c r="Z6" s="117"/>
      <c r="AA6" s="117"/>
      <c r="AB6" s="117"/>
      <c r="AC6" s="117"/>
      <c r="AD6" s="527"/>
      <c r="AE6" s="117"/>
      <c r="AF6" s="233"/>
      <c r="AG6" s="527"/>
      <c r="AH6" s="234"/>
    </row>
    <row r="7" spans="1:230" s="71" customFormat="1" ht="120" x14ac:dyDescent="0.25">
      <c r="B7" s="285" t="s">
        <v>327</v>
      </c>
      <c r="C7" s="86" t="s">
        <v>64</v>
      </c>
      <c r="D7" s="90" t="s">
        <v>342</v>
      </c>
      <c r="E7" s="79" t="s">
        <v>343</v>
      </c>
      <c r="F7" s="86" t="s">
        <v>305</v>
      </c>
      <c r="G7" s="86" t="s">
        <v>126</v>
      </c>
      <c r="H7" s="86" t="s">
        <v>69</v>
      </c>
      <c r="I7" s="79" t="s">
        <v>98</v>
      </c>
      <c r="J7" s="79" t="s">
        <v>344</v>
      </c>
      <c r="K7" s="85" t="s">
        <v>345</v>
      </c>
      <c r="L7" s="303" t="s">
        <v>346</v>
      </c>
      <c r="M7" s="303" t="s">
        <v>346</v>
      </c>
      <c r="N7" s="304">
        <v>60</v>
      </c>
      <c r="O7" s="79" t="s">
        <v>347</v>
      </c>
      <c r="P7" s="303">
        <v>3</v>
      </c>
      <c r="Q7" s="303">
        <v>4</v>
      </c>
      <c r="R7" s="303">
        <v>5</v>
      </c>
      <c r="S7" s="303">
        <v>10</v>
      </c>
      <c r="T7" s="303" t="s">
        <v>348</v>
      </c>
      <c r="U7" s="303" t="s">
        <v>76</v>
      </c>
      <c r="V7" s="303" t="s">
        <v>112</v>
      </c>
      <c r="W7" s="303"/>
      <c r="X7" s="303"/>
      <c r="Y7" s="166" t="s">
        <v>349</v>
      </c>
      <c r="Z7" s="277"/>
      <c r="AA7" s="278"/>
      <c r="AB7" s="148"/>
      <c r="AC7" s="523"/>
      <c r="AD7" s="524"/>
      <c r="AE7" s="523"/>
      <c r="AF7" s="523"/>
      <c r="AG7" s="524"/>
      <c r="AH7" s="526"/>
      <c r="AI7" s="83"/>
      <c r="AJ7" s="83"/>
    </row>
    <row r="8" spans="1:230" s="71" customFormat="1" ht="120" x14ac:dyDescent="0.25">
      <c r="B8" s="285" t="s">
        <v>327</v>
      </c>
      <c r="C8" s="95"/>
      <c r="D8" s="90"/>
      <c r="E8" s="79" t="s">
        <v>350</v>
      </c>
      <c r="F8" s="86" t="s">
        <v>305</v>
      </c>
      <c r="G8" s="86" t="s">
        <v>126</v>
      </c>
      <c r="H8" s="86" t="s">
        <v>69</v>
      </c>
      <c r="I8" s="79" t="s">
        <v>98</v>
      </c>
      <c r="J8" s="85" t="s">
        <v>336</v>
      </c>
      <c r="K8" s="79" t="s">
        <v>351</v>
      </c>
      <c r="L8" s="303" t="s">
        <v>352</v>
      </c>
      <c r="M8" s="303" t="s">
        <v>352</v>
      </c>
      <c r="N8" s="304">
        <v>60</v>
      </c>
      <c r="O8" s="79" t="s">
        <v>347</v>
      </c>
      <c r="P8" s="303">
        <v>3</v>
      </c>
      <c r="Q8" s="303">
        <v>4</v>
      </c>
      <c r="R8" s="303">
        <v>5</v>
      </c>
      <c r="S8" s="303">
        <v>10</v>
      </c>
      <c r="T8" s="303" t="s">
        <v>353</v>
      </c>
      <c r="U8" s="303" t="s">
        <v>76</v>
      </c>
      <c r="V8" s="303" t="s">
        <v>227</v>
      </c>
      <c r="W8" s="303"/>
      <c r="X8" s="303"/>
      <c r="Y8" s="166" t="s">
        <v>354</v>
      </c>
      <c r="Z8" s="277"/>
      <c r="AA8" s="277"/>
      <c r="AB8" s="148"/>
      <c r="AC8" s="523"/>
      <c r="AD8" s="524"/>
      <c r="AE8" s="523"/>
      <c r="AF8" s="525"/>
      <c r="AG8" s="524"/>
      <c r="AH8" s="526"/>
      <c r="AI8" s="83"/>
      <c r="AJ8" s="83"/>
    </row>
    <row r="9" spans="1:230" ht="113.25" customHeight="1" x14ac:dyDescent="0.25">
      <c r="A9" s="71"/>
      <c r="B9" s="284" t="s">
        <v>245</v>
      </c>
      <c r="C9" s="86" t="s">
        <v>64</v>
      </c>
      <c r="D9" s="79" t="s">
        <v>355</v>
      </c>
      <c r="E9" s="79" t="s">
        <v>356</v>
      </c>
      <c r="F9" s="86" t="s">
        <v>357</v>
      </c>
      <c r="G9" s="86" t="s">
        <v>358</v>
      </c>
      <c r="H9" s="591" t="s">
        <v>69</v>
      </c>
      <c r="I9" s="315" t="s">
        <v>98</v>
      </c>
      <c r="J9" s="321" t="s">
        <v>359</v>
      </c>
      <c r="K9" s="79" t="s">
        <v>360</v>
      </c>
      <c r="L9" s="303" t="s">
        <v>361</v>
      </c>
      <c r="M9" s="303" t="s">
        <v>362</v>
      </c>
      <c r="N9" s="304">
        <v>10</v>
      </c>
      <c r="O9" s="79" t="s">
        <v>274</v>
      </c>
      <c r="P9" s="303">
        <v>3</v>
      </c>
      <c r="Q9" s="303">
        <v>5</v>
      </c>
      <c r="R9" s="303">
        <v>10</v>
      </c>
      <c r="S9" s="303"/>
      <c r="T9" s="303" t="s">
        <v>325</v>
      </c>
      <c r="U9" s="303" t="s">
        <v>227</v>
      </c>
      <c r="V9" s="303"/>
      <c r="W9" s="303"/>
      <c r="X9" s="303"/>
      <c r="Y9" s="79" t="s">
        <v>363</v>
      </c>
      <c r="Z9" s="200"/>
      <c r="AA9" s="200"/>
      <c r="AB9" s="78"/>
      <c r="AC9" s="78"/>
      <c r="AD9" s="91"/>
      <c r="AE9" s="78"/>
      <c r="AF9" s="87"/>
      <c r="AG9" s="92"/>
      <c r="AH9" s="104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</row>
    <row r="10" spans="1:230" s="71" customFormat="1" ht="73.5" customHeight="1" x14ac:dyDescent="0.25">
      <c r="B10" s="284" t="s">
        <v>245</v>
      </c>
      <c r="C10" s="86" t="s">
        <v>64</v>
      </c>
      <c r="D10" s="79" t="s">
        <v>364</v>
      </c>
      <c r="E10" s="109" t="s">
        <v>365</v>
      </c>
      <c r="F10" s="86" t="s">
        <v>357</v>
      </c>
      <c r="G10" s="86" t="s">
        <v>117</v>
      </c>
      <c r="H10" s="591" t="s">
        <v>69</v>
      </c>
      <c r="I10" s="315" t="s">
        <v>70</v>
      </c>
      <c r="J10" s="321" t="s">
        <v>359</v>
      </c>
      <c r="K10" s="130" t="s">
        <v>366</v>
      </c>
      <c r="L10" s="163" t="s">
        <v>367</v>
      </c>
      <c r="M10" s="163" t="s">
        <v>368</v>
      </c>
      <c r="N10" s="331">
        <v>60</v>
      </c>
      <c r="O10" s="109" t="s">
        <v>74</v>
      </c>
      <c r="P10" s="163">
        <v>3</v>
      </c>
      <c r="Q10" s="163">
        <v>5</v>
      </c>
      <c r="R10" s="163">
        <v>10</v>
      </c>
      <c r="S10" s="163"/>
      <c r="T10" s="163" t="s">
        <v>325</v>
      </c>
      <c r="U10" s="303" t="s">
        <v>93</v>
      </c>
      <c r="V10" s="303" t="s">
        <v>227</v>
      </c>
      <c r="W10" s="163" t="s">
        <v>93</v>
      </c>
      <c r="X10" s="163"/>
      <c r="Y10" s="109" t="s">
        <v>369</v>
      </c>
      <c r="Z10" s="78"/>
      <c r="AA10" s="78"/>
      <c r="AB10" s="106"/>
      <c r="AC10" s="106"/>
      <c r="AD10" s="129"/>
      <c r="AE10" s="78"/>
      <c r="AF10" s="179"/>
      <c r="AG10" s="179"/>
      <c r="AH10" s="104"/>
    </row>
    <row r="11" spans="1:230" s="71" customFormat="1" ht="45" x14ac:dyDescent="0.25">
      <c r="A11" s="100"/>
      <c r="B11" s="285" t="s">
        <v>312</v>
      </c>
      <c r="C11" s="95"/>
      <c r="D11" s="90"/>
      <c r="E11" s="79" t="s">
        <v>370</v>
      </c>
      <c r="F11" s="86" t="s">
        <v>357</v>
      </c>
      <c r="G11" s="86" t="s">
        <v>358</v>
      </c>
      <c r="H11" s="86" t="s">
        <v>69</v>
      </c>
      <c r="I11" s="171" t="s">
        <v>70</v>
      </c>
      <c r="J11" s="79" t="s">
        <v>371</v>
      </c>
      <c r="K11" s="79" t="s">
        <v>372</v>
      </c>
      <c r="L11" s="303" t="s">
        <v>373</v>
      </c>
      <c r="M11" s="303" t="s">
        <v>316</v>
      </c>
      <c r="N11" s="304">
        <v>3280</v>
      </c>
      <c r="O11" s="79" t="s">
        <v>374</v>
      </c>
      <c r="P11" s="303">
        <v>3</v>
      </c>
      <c r="Q11" s="303">
        <v>5</v>
      </c>
      <c r="R11" s="88"/>
      <c r="S11" s="88"/>
      <c r="T11" s="303" t="s">
        <v>375</v>
      </c>
      <c r="U11" s="303" t="s">
        <v>227</v>
      </c>
      <c r="V11" s="303" t="s">
        <v>103</v>
      </c>
      <c r="W11" s="88"/>
      <c r="X11" s="88"/>
      <c r="Y11" s="79" t="s">
        <v>376</v>
      </c>
      <c r="Z11" s="200"/>
      <c r="AA11" s="200"/>
      <c r="AB11" s="133"/>
      <c r="AC11" s="133"/>
      <c r="AD11" s="134"/>
      <c r="AE11" s="78"/>
      <c r="AF11" s="134"/>
      <c r="AG11" s="134"/>
      <c r="AH11" s="82"/>
      <c r="AI11" s="83"/>
      <c r="AJ11" s="83"/>
    </row>
    <row r="12" spans="1:230" s="71" customFormat="1" ht="75" x14ac:dyDescent="0.25">
      <c r="B12" s="177" t="s">
        <v>245</v>
      </c>
      <c r="C12" s="86" t="s">
        <v>64</v>
      </c>
      <c r="D12" s="314" t="s">
        <v>377</v>
      </c>
      <c r="E12" s="310" t="s">
        <v>378</v>
      </c>
      <c r="F12" s="86" t="s">
        <v>357</v>
      </c>
      <c r="G12" s="86" t="s">
        <v>175</v>
      </c>
      <c r="H12" s="591" t="s">
        <v>69</v>
      </c>
      <c r="I12" s="315" t="s">
        <v>70</v>
      </c>
      <c r="J12" s="321" t="s">
        <v>379</v>
      </c>
      <c r="K12" s="85" t="s">
        <v>380</v>
      </c>
      <c r="L12" s="303" t="s">
        <v>381</v>
      </c>
      <c r="M12" s="159" t="s">
        <v>382</v>
      </c>
      <c r="N12" s="418">
        <v>10</v>
      </c>
      <c r="O12" s="79" t="s">
        <v>74</v>
      </c>
      <c r="P12" s="303">
        <v>2</v>
      </c>
      <c r="Q12" s="303">
        <v>3</v>
      </c>
      <c r="R12" s="303">
        <v>5</v>
      </c>
      <c r="S12" s="303">
        <v>10</v>
      </c>
      <c r="T12" s="303" t="s">
        <v>383</v>
      </c>
      <c r="U12" s="303" t="s">
        <v>227</v>
      </c>
      <c r="V12" s="303" t="s">
        <v>93</v>
      </c>
      <c r="W12" s="303"/>
      <c r="X12" s="303"/>
      <c r="Y12" s="310" t="s">
        <v>384</v>
      </c>
      <c r="Z12" s="110"/>
      <c r="AA12" s="78"/>
      <c r="AB12" s="110"/>
      <c r="AC12" s="138"/>
      <c r="AD12" s="129"/>
      <c r="AE12" s="78"/>
      <c r="AF12" s="110"/>
      <c r="AG12" s="129"/>
      <c r="AH12" s="104"/>
    </row>
    <row r="13" spans="1:230" ht="260.25" customHeight="1" x14ac:dyDescent="0.25">
      <c r="B13" s="285" t="s">
        <v>364</v>
      </c>
      <c r="C13" s="86" t="s">
        <v>64</v>
      </c>
      <c r="D13" s="79" t="s">
        <v>385</v>
      </c>
      <c r="E13" s="90" t="s">
        <v>386</v>
      </c>
      <c r="F13" s="86" t="s">
        <v>357</v>
      </c>
      <c r="G13" s="86" t="s">
        <v>117</v>
      </c>
      <c r="H13" s="86" t="s">
        <v>69</v>
      </c>
      <c r="I13" s="109" t="s">
        <v>98</v>
      </c>
      <c r="J13" s="79" t="s">
        <v>387</v>
      </c>
      <c r="K13" s="90" t="s">
        <v>388</v>
      </c>
      <c r="L13" s="403" t="s">
        <v>389</v>
      </c>
      <c r="M13" s="370" t="s">
        <v>390</v>
      </c>
      <c r="N13" s="322">
        <v>80</v>
      </c>
      <c r="O13" s="79" t="s">
        <v>274</v>
      </c>
      <c r="P13" s="303">
        <v>3</v>
      </c>
      <c r="Q13" s="303">
        <v>5</v>
      </c>
      <c r="R13" s="303">
        <v>10</v>
      </c>
      <c r="S13" s="303">
        <v>11</v>
      </c>
      <c r="T13" s="303" t="s">
        <v>391</v>
      </c>
      <c r="U13" s="303" t="s">
        <v>93</v>
      </c>
      <c r="V13" s="303" t="s">
        <v>103</v>
      </c>
      <c r="W13" s="303"/>
      <c r="X13" s="303"/>
      <c r="Y13" s="79" t="s">
        <v>392</v>
      </c>
      <c r="Z13" s="89"/>
      <c r="AA13" s="78"/>
      <c r="AB13" s="78"/>
      <c r="AC13" s="89"/>
      <c r="AD13" s="189"/>
      <c r="AE13" s="135"/>
      <c r="AF13" s="133"/>
      <c r="AG13" s="133"/>
      <c r="AH13" s="82"/>
      <c r="AI13" s="83"/>
      <c r="AJ13" s="83"/>
    </row>
    <row r="14" spans="1:230" s="71" customFormat="1" ht="121.5" customHeight="1" x14ac:dyDescent="0.25">
      <c r="A14" s="100"/>
      <c r="B14" s="285" t="s">
        <v>364</v>
      </c>
      <c r="C14" s="86" t="s">
        <v>64</v>
      </c>
      <c r="D14" s="79" t="s">
        <v>393</v>
      </c>
      <c r="E14" s="79" t="s">
        <v>394</v>
      </c>
      <c r="F14" s="86" t="s">
        <v>395</v>
      </c>
      <c r="G14" s="86" t="s">
        <v>396</v>
      </c>
      <c r="H14" s="86" t="s">
        <v>69</v>
      </c>
      <c r="I14" s="79" t="s">
        <v>98</v>
      </c>
      <c r="J14" s="79" t="s">
        <v>397</v>
      </c>
      <c r="K14" s="79" t="s">
        <v>398</v>
      </c>
      <c r="L14" s="303" t="s">
        <v>399</v>
      </c>
      <c r="M14" s="303" t="s">
        <v>400</v>
      </c>
      <c r="N14" s="304">
        <v>30</v>
      </c>
      <c r="O14" s="79" t="s">
        <v>74</v>
      </c>
      <c r="P14" s="303">
        <v>3</v>
      </c>
      <c r="Q14" s="303">
        <v>10</v>
      </c>
      <c r="R14" s="303">
        <v>14</v>
      </c>
      <c r="S14" s="303">
        <v>15</v>
      </c>
      <c r="T14" s="303" t="s">
        <v>401</v>
      </c>
      <c r="U14" s="303" t="s">
        <v>93</v>
      </c>
      <c r="V14" s="303" t="s">
        <v>103</v>
      </c>
      <c r="W14" s="303"/>
      <c r="X14" s="303"/>
      <c r="Y14" s="79" t="s">
        <v>402</v>
      </c>
      <c r="Z14" s="200"/>
      <c r="AA14" s="200"/>
      <c r="AB14" s="133"/>
      <c r="AC14" s="133"/>
      <c r="AD14" s="136"/>
      <c r="AE14" s="78"/>
      <c r="AF14" s="133"/>
      <c r="AG14" s="133"/>
      <c r="AH14" s="82"/>
      <c r="AI14" s="83"/>
      <c r="AJ14" s="83"/>
    </row>
    <row r="15" spans="1:230" s="71" customFormat="1" ht="93.75" customHeight="1" x14ac:dyDescent="0.25">
      <c r="B15" s="286" t="s">
        <v>403</v>
      </c>
      <c r="C15" s="111" t="s">
        <v>64</v>
      </c>
      <c r="D15" s="108" t="s">
        <v>404</v>
      </c>
      <c r="E15" s="108" t="s">
        <v>405</v>
      </c>
      <c r="F15" s="111" t="s">
        <v>357</v>
      </c>
      <c r="G15" s="111" t="s">
        <v>108</v>
      </c>
      <c r="H15" s="111" t="s">
        <v>69</v>
      </c>
      <c r="I15" s="108" t="s">
        <v>70</v>
      </c>
      <c r="J15" s="108" t="s">
        <v>406</v>
      </c>
      <c r="K15" s="108" t="s">
        <v>407</v>
      </c>
      <c r="L15" s="162" t="s">
        <v>408</v>
      </c>
      <c r="M15" s="162" t="s">
        <v>288</v>
      </c>
      <c r="N15" s="305">
        <v>30</v>
      </c>
      <c r="O15" s="108" t="s">
        <v>74</v>
      </c>
      <c r="P15" s="162">
        <v>2</v>
      </c>
      <c r="Q15" s="162">
        <v>4</v>
      </c>
      <c r="R15" s="162">
        <v>5</v>
      </c>
      <c r="S15" s="162">
        <v>10</v>
      </c>
      <c r="T15" s="162" t="s">
        <v>409</v>
      </c>
      <c r="U15" s="162" t="s">
        <v>93</v>
      </c>
      <c r="V15" s="162" t="s">
        <v>76</v>
      </c>
      <c r="W15" s="162"/>
      <c r="X15" s="162"/>
      <c r="Y15" s="108" t="s">
        <v>410</v>
      </c>
      <c r="Z15" s="276"/>
      <c r="AA15" s="276"/>
      <c r="AB15" s="137"/>
      <c r="AC15" s="137"/>
      <c r="AD15" s="137"/>
      <c r="AE15" s="107"/>
      <c r="AF15" s="137"/>
      <c r="AG15" s="137"/>
      <c r="AH15" s="150"/>
      <c r="AI15" s="83"/>
      <c r="AJ15" s="83"/>
    </row>
    <row r="16" spans="1:230" s="71" customFormat="1" ht="93.75" customHeight="1" x14ac:dyDescent="0.25">
      <c r="B16" s="285" t="s">
        <v>403</v>
      </c>
      <c r="C16" s="86" t="s">
        <v>64</v>
      </c>
      <c r="D16" s="79" t="s">
        <v>411</v>
      </c>
      <c r="E16" s="79" t="s">
        <v>412</v>
      </c>
      <c r="F16" s="86" t="s">
        <v>357</v>
      </c>
      <c r="G16" s="86" t="s">
        <v>358</v>
      </c>
      <c r="H16" s="86" t="s">
        <v>413</v>
      </c>
      <c r="I16" s="79" t="s">
        <v>70</v>
      </c>
      <c r="J16" s="79" t="s">
        <v>414</v>
      </c>
      <c r="K16" s="79" t="s">
        <v>415</v>
      </c>
      <c r="L16" s="303" t="s">
        <v>416</v>
      </c>
      <c r="M16" s="303" t="s">
        <v>416</v>
      </c>
      <c r="N16" s="304" t="s">
        <v>417</v>
      </c>
      <c r="O16" s="79" t="s">
        <v>274</v>
      </c>
      <c r="P16" s="303">
        <v>2</v>
      </c>
      <c r="Q16" s="303">
        <v>4</v>
      </c>
      <c r="R16" s="303">
        <v>5</v>
      </c>
      <c r="S16" s="303">
        <v>10</v>
      </c>
      <c r="T16" s="303" t="s">
        <v>418</v>
      </c>
      <c r="U16" s="303" t="s">
        <v>227</v>
      </c>
      <c r="V16" s="303"/>
      <c r="W16" s="303"/>
      <c r="X16" s="303"/>
      <c r="Y16" s="79" t="s">
        <v>419</v>
      </c>
      <c r="Z16" s="200"/>
      <c r="AA16" s="200"/>
      <c r="AB16" s="133"/>
      <c r="AC16" s="133"/>
      <c r="AD16" s="133"/>
      <c r="AE16" s="78"/>
      <c r="AF16" s="133"/>
      <c r="AG16" s="133"/>
      <c r="AH16" s="82"/>
      <c r="AI16" s="83"/>
      <c r="AJ16" s="83"/>
    </row>
    <row r="17" spans="1:230" s="71" customFormat="1" ht="60" x14ac:dyDescent="0.25">
      <c r="B17" s="729" t="s">
        <v>420</v>
      </c>
      <c r="C17" s="730" t="s">
        <v>64</v>
      </c>
      <c r="D17" s="639" t="s">
        <v>421</v>
      </c>
      <c r="E17" s="731" t="s">
        <v>422</v>
      </c>
      <c r="F17" s="732" t="s">
        <v>357</v>
      </c>
      <c r="G17" s="730" t="s">
        <v>396</v>
      </c>
      <c r="H17" s="730" t="s">
        <v>69</v>
      </c>
      <c r="I17" s="604" t="s">
        <v>98</v>
      </c>
      <c r="J17" s="604" t="s">
        <v>423</v>
      </c>
      <c r="K17" s="604" t="s">
        <v>424</v>
      </c>
      <c r="L17" s="730" t="s">
        <v>425</v>
      </c>
      <c r="M17" s="730" t="s">
        <v>426</v>
      </c>
      <c r="N17" s="733">
        <v>50</v>
      </c>
      <c r="O17" s="731" t="s">
        <v>74</v>
      </c>
      <c r="P17" s="730">
        <v>3</v>
      </c>
      <c r="Q17" s="730">
        <v>10</v>
      </c>
      <c r="R17" s="730"/>
      <c r="S17" s="730"/>
      <c r="T17" s="730" t="s">
        <v>427</v>
      </c>
      <c r="U17" s="730" t="s">
        <v>76</v>
      </c>
      <c r="V17" s="730"/>
      <c r="W17" s="730"/>
      <c r="X17" s="730"/>
      <c r="Y17" s="731" t="s">
        <v>428</v>
      </c>
      <c r="Z17" s="734"/>
      <c r="AA17" s="577"/>
      <c r="AB17" s="735"/>
      <c r="AC17" s="735"/>
      <c r="AD17" s="736"/>
      <c r="AE17" s="736"/>
      <c r="AF17" s="736"/>
      <c r="AG17" s="737"/>
      <c r="AH17" s="579"/>
      <c r="AI17" s="83"/>
      <c r="AJ17" s="83"/>
    </row>
    <row r="18" spans="1:230" s="83" customFormat="1" ht="125.25" customHeight="1" x14ac:dyDescent="0.25">
      <c r="B18" s="287" t="s">
        <v>420</v>
      </c>
      <c r="C18" s="547" t="s">
        <v>64</v>
      </c>
      <c r="D18" s="530" t="s">
        <v>429</v>
      </c>
      <c r="E18" s="530" t="s">
        <v>430</v>
      </c>
      <c r="F18" s="547" t="s">
        <v>357</v>
      </c>
      <c r="G18" s="539" t="s">
        <v>126</v>
      </c>
      <c r="H18" s="584" t="s">
        <v>69</v>
      </c>
      <c r="I18" s="585" t="s">
        <v>98</v>
      </c>
      <c r="J18" s="530" t="s">
        <v>431</v>
      </c>
      <c r="K18" s="588" t="s">
        <v>432</v>
      </c>
      <c r="L18" s="539" t="s">
        <v>433</v>
      </c>
      <c r="M18" s="539" t="s">
        <v>434</v>
      </c>
      <c r="N18" s="589">
        <v>100</v>
      </c>
      <c r="O18" s="541" t="s">
        <v>74</v>
      </c>
      <c r="P18" s="539">
        <v>3</v>
      </c>
      <c r="Q18" s="539">
        <v>10</v>
      </c>
      <c r="R18" s="539">
        <v>11</v>
      </c>
      <c r="S18" s="539"/>
      <c r="T18" s="539" t="s">
        <v>435</v>
      </c>
      <c r="U18" s="539" t="s">
        <v>227</v>
      </c>
      <c r="V18" s="539" t="s">
        <v>76</v>
      </c>
      <c r="W18" s="539" t="s">
        <v>93</v>
      </c>
      <c r="X18" s="539"/>
      <c r="Y18" s="541" t="s">
        <v>436</v>
      </c>
      <c r="Z18" s="146"/>
      <c r="AA18" s="148"/>
      <c r="AB18" s="146"/>
      <c r="AC18" s="146"/>
      <c r="AD18" s="147"/>
      <c r="AE18" s="147"/>
      <c r="AF18" s="147"/>
      <c r="AG18" s="148"/>
      <c r="AH18" s="174"/>
    </row>
    <row r="19" spans="1:230" s="83" customFormat="1" ht="75" x14ac:dyDescent="0.25">
      <c r="B19" s="569" t="s">
        <v>437</v>
      </c>
      <c r="C19" s="522" t="s">
        <v>64</v>
      </c>
      <c r="D19" s="521" t="s">
        <v>438</v>
      </c>
      <c r="E19" s="570" t="s">
        <v>439</v>
      </c>
      <c r="F19" s="522" t="s">
        <v>357</v>
      </c>
      <c r="G19" s="522" t="s">
        <v>97</v>
      </c>
      <c r="H19" s="571" t="s">
        <v>69</v>
      </c>
      <c r="I19" s="556" t="s">
        <v>98</v>
      </c>
      <c r="J19" s="521" t="s">
        <v>440</v>
      </c>
      <c r="K19" s="80" t="s">
        <v>441</v>
      </c>
      <c r="L19" s="522" t="s">
        <v>442</v>
      </c>
      <c r="M19" s="522" t="s">
        <v>443</v>
      </c>
      <c r="N19" s="573">
        <v>100</v>
      </c>
      <c r="O19" s="411" t="s">
        <v>74</v>
      </c>
      <c r="P19" s="163">
        <v>3</v>
      </c>
      <c r="Q19" s="163">
        <v>4</v>
      </c>
      <c r="R19" s="163">
        <v>5</v>
      </c>
      <c r="S19" s="163">
        <v>10</v>
      </c>
      <c r="T19" s="522" t="s">
        <v>444</v>
      </c>
      <c r="U19" s="163" t="s">
        <v>227</v>
      </c>
      <c r="V19" s="163" t="s">
        <v>112</v>
      </c>
      <c r="W19" s="163" t="s">
        <v>76</v>
      </c>
      <c r="X19" s="163"/>
      <c r="Y19" s="521" t="s">
        <v>354</v>
      </c>
      <c r="Z19" s="521"/>
      <c r="AA19" s="521"/>
      <c r="AB19" s="521"/>
      <c r="AC19" s="521"/>
      <c r="AD19" s="521"/>
      <c r="AE19" s="521"/>
      <c r="AF19" s="521"/>
      <c r="AG19" s="521"/>
      <c r="AH19" s="522"/>
    </row>
    <row r="20" spans="1:230" s="71" customFormat="1" ht="248.25" customHeight="1" x14ac:dyDescent="0.25">
      <c r="A20" s="328"/>
      <c r="B20" s="384" t="s">
        <v>245</v>
      </c>
      <c r="C20" s="335" t="s">
        <v>64</v>
      </c>
      <c r="D20" s="181" t="s">
        <v>445</v>
      </c>
      <c r="E20" s="181" t="s">
        <v>446</v>
      </c>
      <c r="F20" s="335" t="s">
        <v>357</v>
      </c>
      <c r="G20" s="335" t="s">
        <v>117</v>
      </c>
      <c r="H20" s="338" t="s">
        <v>69</v>
      </c>
      <c r="I20" s="605" t="s">
        <v>70</v>
      </c>
      <c r="J20" s="132" t="s">
        <v>447</v>
      </c>
      <c r="K20" s="78" t="s">
        <v>448</v>
      </c>
      <c r="L20" s="334" t="s">
        <v>449</v>
      </c>
      <c r="M20" s="334" t="s">
        <v>450</v>
      </c>
      <c r="N20" s="333">
        <v>40</v>
      </c>
      <c r="O20" s="181" t="s">
        <v>374</v>
      </c>
      <c r="P20" s="336">
        <v>2</v>
      </c>
      <c r="Q20" s="336">
        <v>3</v>
      </c>
      <c r="R20" s="336">
        <v>4</v>
      </c>
      <c r="S20" s="336"/>
      <c r="T20" s="336" t="s">
        <v>451</v>
      </c>
      <c r="U20" s="336" t="s">
        <v>227</v>
      </c>
      <c r="V20" s="334"/>
      <c r="W20" s="334"/>
      <c r="X20" s="334"/>
      <c r="Y20" s="337" t="s">
        <v>452</v>
      </c>
      <c r="Z20" s="306"/>
      <c r="AA20" s="306"/>
      <c r="AB20" s="306"/>
      <c r="AC20" s="306"/>
      <c r="AD20" s="306"/>
      <c r="AE20" s="306"/>
      <c r="AF20" s="306"/>
      <c r="AG20" s="306"/>
      <c r="AH20" s="307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G20" s="328"/>
      <c r="DH20" s="328"/>
      <c r="DI20" s="328"/>
      <c r="DJ20" s="328"/>
      <c r="DK20" s="328"/>
      <c r="DL20" s="328"/>
      <c r="DM20" s="328"/>
      <c r="DN20" s="328"/>
      <c r="DO20" s="328"/>
      <c r="DP20" s="328"/>
      <c r="DQ20" s="328"/>
      <c r="DR20" s="328"/>
      <c r="DS20" s="328"/>
      <c r="DT20" s="328"/>
      <c r="DU20" s="328"/>
      <c r="DV20" s="328"/>
      <c r="DW20" s="328"/>
      <c r="DX20" s="328"/>
      <c r="DY20" s="328"/>
      <c r="DZ20" s="328"/>
      <c r="EA20" s="328"/>
      <c r="EB20" s="328"/>
      <c r="EC20" s="328"/>
      <c r="ED20" s="328"/>
      <c r="EE20" s="328"/>
      <c r="EF20" s="328"/>
      <c r="EG20" s="328"/>
      <c r="EH20" s="328"/>
      <c r="EI20" s="328"/>
      <c r="EJ20" s="328"/>
      <c r="EK20" s="328"/>
      <c r="EL20" s="328"/>
      <c r="EM20" s="328"/>
      <c r="EN20" s="328"/>
      <c r="EO20" s="328"/>
      <c r="EP20" s="328"/>
      <c r="EQ20" s="328"/>
      <c r="ER20" s="328"/>
      <c r="ES20" s="328"/>
      <c r="ET20" s="328"/>
      <c r="EU20" s="328"/>
      <c r="EV20" s="328"/>
      <c r="EW20" s="328"/>
      <c r="EX20" s="328"/>
      <c r="EY20" s="328"/>
      <c r="EZ20" s="328"/>
      <c r="FA20" s="328"/>
      <c r="FB20" s="328"/>
      <c r="FC20" s="328"/>
      <c r="FD20" s="328"/>
      <c r="FE20" s="328"/>
      <c r="FF20" s="328"/>
      <c r="FG20" s="328"/>
      <c r="FH20" s="328"/>
      <c r="FI20" s="328"/>
      <c r="FJ20" s="328"/>
      <c r="FK20" s="328"/>
      <c r="FL20" s="328"/>
      <c r="FM20" s="328"/>
      <c r="FN20" s="328"/>
      <c r="FO20" s="328"/>
      <c r="FP20" s="328"/>
      <c r="FQ20" s="328"/>
      <c r="FR20" s="328"/>
      <c r="FS20" s="328"/>
      <c r="FT20" s="328"/>
      <c r="FU20" s="328"/>
      <c r="FV20" s="328"/>
      <c r="FW20" s="328"/>
      <c r="FX20" s="328"/>
      <c r="FY20" s="328"/>
      <c r="FZ20" s="328"/>
      <c r="GA20" s="328"/>
      <c r="GB20" s="328"/>
      <c r="GC20" s="328"/>
      <c r="GD20" s="328"/>
      <c r="GE20" s="328"/>
      <c r="GF20" s="328"/>
      <c r="GG20" s="328"/>
      <c r="GH20" s="328"/>
      <c r="GI20" s="328"/>
      <c r="GJ20" s="328"/>
      <c r="GK20" s="328"/>
      <c r="GL20" s="328"/>
      <c r="GM20" s="328"/>
      <c r="GN20" s="328"/>
      <c r="GO20" s="328"/>
      <c r="GP20" s="328"/>
      <c r="GQ20" s="328"/>
      <c r="GR20" s="328"/>
      <c r="GS20" s="328"/>
      <c r="GT20" s="328"/>
      <c r="GU20" s="328"/>
      <c r="GV20" s="328"/>
      <c r="GW20" s="328"/>
      <c r="GX20" s="328"/>
      <c r="GY20" s="328"/>
      <c r="GZ20" s="328"/>
      <c r="HA20" s="328"/>
      <c r="HB20" s="328"/>
      <c r="HC20" s="328"/>
      <c r="HD20" s="328"/>
      <c r="HE20" s="328"/>
      <c r="HF20" s="328"/>
      <c r="HG20" s="328"/>
      <c r="HH20" s="328"/>
      <c r="HI20" s="328"/>
      <c r="HJ20" s="328"/>
      <c r="HK20" s="328"/>
      <c r="HL20" s="328"/>
      <c r="HM20" s="328"/>
      <c r="HN20" s="328"/>
      <c r="HO20" s="328"/>
      <c r="HP20" s="328"/>
      <c r="HQ20" s="328"/>
      <c r="HR20" s="328"/>
      <c r="HS20" s="328"/>
      <c r="HT20" s="328"/>
      <c r="HU20" s="328"/>
      <c r="HV20" s="328"/>
    </row>
    <row r="21" spans="1:230" s="71" customFormat="1" ht="113.25" customHeight="1" x14ac:dyDescent="0.25">
      <c r="B21" s="385" t="s">
        <v>437</v>
      </c>
      <c r="C21" s="330" t="s">
        <v>64</v>
      </c>
      <c r="D21" s="85" t="s">
        <v>453</v>
      </c>
      <c r="E21" s="85" t="s">
        <v>454</v>
      </c>
      <c r="F21" s="329" t="s">
        <v>395</v>
      </c>
      <c r="G21" s="329" t="s">
        <v>68</v>
      </c>
      <c r="H21" s="325" t="s">
        <v>69</v>
      </c>
      <c r="I21" s="109" t="s">
        <v>98</v>
      </c>
      <c r="J21" s="90" t="s">
        <v>406</v>
      </c>
      <c r="K21" s="85" t="s">
        <v>455</v>
      </c>
      <c r="L21" s="329" t="s">
        <v>456</v>
      </c>
      <c r="M21" s="329" t="s">
        <v>457</v>
      </c>
      <c r="N21" s="197">
        <v>20</v>
      </c>
      <c r="O21" s="309" t="s">
        <v>74</v>
      </c>
      <c r="P21" s="303">
        <v>2</v>
      </c>
      <c r="Q21" s="303">
        <v>10</v>
      </c>
      <c r="R21" s="303"/>
      <c r="S21" s="303"/>
      <c r="T21" s="329" t="s">
        <v>458</v>
      </c>
      <c r="U21" s="303" t="s">
        <v>93</v>
      </c>
      <c r="V21" s="303"/>
      <c r="W21" s="303"/>
      <c r="X21" s="303"/>
      <c r="Y21" s="90" t="s">
        <v>459</v>
      </c>
      <c r="Z21" s="476"/>
      <c r="AA21" s="412"/>
      <c r="AB21" s="476"/>
      <c r="AC21" s="476"/>
      <c r="AD21" s="473"/>
      <c r="AE21" s="412"/>
      <c r="AF21" s="473"/>
      <c r="AG21" s="412"/>
      <c r="AH21" s="474"/>
      <c r="AI21" s="83"/>
      <c r="AJ21" s="83"/>
    </row>
    <row r="22" spans="1:230" s="71" customFormat="1" ht="138" customHeight="1" x14ac:dyDescent="0.25">
      <c r="B22" s="285" t="s">
        <v>327</v>
      </c>
      <c r="C22" s="86" t="s">
        <v>64</v>
      </c>
      <c r="D22" s="79" t="s">
        <v>460</v>
      </c>
      <c r="E22" s="79" t="s">
        <v>461</v>
      </c>
      <c r="F22" s="86" t="s">
        <v>395</v>
      </c>
      <c r="G22" s="86" t="s">
        <v>117</v>
      </c>
      <c r="H22" s="86" t="s">
        <v>69</v>
      </c>
      <c r="I22" s="79" t="s">
        <v>98</v>
      </c>
      <c r="J22" s="85" t="s">
        <v>462</v>
      </c>
      <c r="K22" s="79" t="s">
        <v>463</v>
      </c>
      <c r="L22" s="303" t="s">
        <v>464</v>
      </c>
      <c r="M22" s="303" t="s">
        <v>346</v>
      </c>
      <c r="N22" s="304">
        <v>100</v>
      </c>
      <c r="O22" s="79" t="s">
        <v>74</v>
      </c>
      <c r="P22" s="303">
        <v>3</v>
      </c>
      <c r="Q22" s="303">
        <v>5</v>
      </c>
      <c r="R22" s="303">
        <v>15</v>
      </c>
      <c r="S22" s="303"/>
      <c r="T22" s="303" t="s">
        <v>465</v>
      </c>
      <c r="U22" s="303" t="s">
        <v>93</v>
      </c>
      <c r="V22" s="303" t="s">
        <v>227</v>
      </c>
      <c r="W22" s="303" t="s">
        <v>76</v>
      </c>
      <c r="X22" s="303"/>
      <c r="Y22" s="166" t="s">
        <v>466</v>
      </c>
      <c r="Z22" s="277"/>
      <c r="AA22" s="277"/>
      <c r="AB22" s="148"/>
      <c r="AC22" s="523"/>
      <c r="AD22" s="524"/>
      <c r="AE22" s="523"/>
      <c r="AF22" s="523"/>
      <c r="AG22" s="524"/>
      <c r="AH22" s="526"/>
      <c r="AI22" s="83"/>
      <c r="AJ22" s="83"/>
    </row>
    <row r="23" spans="1:230" s="71" customFormat="1" ht="69.75" customHeight="1" x14ac:dyDescent="0.25">
      <c r="B23" s="285" t="s">
        <v>403</v>
      </c>
      <c r="C23" s="86" t="s">
        <v>64</v>
      </c>
      <c r="D23" s="79" t="s">
        <v>467</v>
      </c>
      <c r="E23" s="79" t="s">
        <v>468</v>
      </c>
      <c r="F23" s="86" t="s">
        <v>395</v>
      </c>
      <c r="G23" s="86" t="s">
        <v>108</v>
      </c>
      <c r="H23" s="86" t="s">
        <v>69</v>
      </c>
      <c r="I23" s="79" t="s">
        <v>98</v>
      </c>
      <c r="J23" s="79" t="s">
        <v>469</v>
      </c>
      <c r="K23" s="160" t="s">
        <v>405</v>
      </c>
      <c r="L23" s="303" t="s">
        <v>470</v>
      </c>
      <c r="M23" s="303" t="s">
        <v>471</v>
      </c>
      <c r="N23" s="304">
        <v>60</v>
      </c>
      <c r="O23" s="79" t="s">
        <v>260</v>
      </c>
      <c r="P23" s="303">
        <v>3</v>
      </c>
      <c r="Q23" s="303">
        <v>10</v>
      </c>
      <c r="R23" s="303"/>
      <c r="S23" s="303"/>
      <c r="T23" s="303" t="s">
        <v>472</v>
      </c>
      <c r="U23" s="303" t="s">
        <v>93</v>
      </c>
      <c r="V23" s="303" t="s">
        <v>227</v>
      </c>
      <c r="W23" s="303"/>
      <c r="X23" s="88"/>
      <c r="Y23" s="79" t="s">
        <v>473</v>
      </c>
      <c r="Z23" s="279"/>
      <c r="AA23" s="279"/>
      <c r="AB23" s="141"/>
      <c r="AC23" s="141"/>
      <c r="AD23" s="229"/>
      <c r="AE23" s="106"/>
      <c r="AF23" s="141"/>
      <c r="AG23" s="141"/>
      <c r="AH23" s="155"/>
      <c r="AI23" s="83"/>
      <c r="AJ23" s="83"/>
    </row>
    <row r="24" spans="1:230" s="83" customFormat="1" ht="297" customHeight="1" x14ac:dyDescent="0.25">
      <c r="B24" s="285" t="s">
        <v>474</v>
      </c>
      <c r="C24" s="156" t="s">
        <v>64</v>
      </c>
      <c r="D24" s="469" t="s">
        <v>475</v>
      </c>
      <c r="E24" s="469" t="s">
        <v>476</v>
      </c>
      <c r="F24" s="156" t="s">
        <v>395</v>
      </c>
      <c r="G24" s="156" t="s">
        <v>117</v>
      </c>
      <c r="H24" s="156" t="s">
        <v>69</v>
      </c>
      <c r="I24" s="469" t="s">
        <v>70</v>
      </c>
      <c r="J24" s="469" t="s">
        <v>477</v>
      </c>
      <c r="K24" s="469" t="s">
        <v>478</v>
      </c>
      <c r="L24" s="483" t="s">
        <v>479</v>
      </c>
      <c r="M24" s="483" t="s">
        <v>480</v>
      </c>
      <c r="N24" s="484">
        <v>900</v>
      </c>
      <c r="O24" s="469" t="s">
        <v>74</v>
      </c>
      <c r="P24" s="483">
        <v>2</v>
      </c>
      <c r="Q24" s="483">
        <v>3</v>
      </c>
      <c r="R24" s="483">
        <v>4</v>
      </c>
      <c r="S24" s="483"/>
      <c r="T24" s="483" t="s">
        <v>481</v>
      </c>
      <c r="U24" s="483" t="s">
        <v>112</v>
      </c>
      <c r="V24" s="483" t="s">
        <v>93</v>
      </c>
      <c r="W24" s="483" t="s">
        <v>227</v>
      </c>
      <c r="X24" s="483"/>
      <c r="Y24" s="469" t="s">
        <v>402</v>
      </c>
      <c r="Z24" s="133"/>
      <c r="AA24" s="133"/>
      <c r="AB24" s="133"/>
      <c r="AC24" s="133"/>
      <c r="AD24" s="133"/>
      <c r="AE24" s="141"/>
      <c r="AF24" s="133"/>
      <c r="AG24" s="133"/>
      <c r="AH24" s="82"/>
    </row>
    <row r="25" spans="1:230" s="71" customFormat="1" ht="45" x14ac:dyDescent="0.25">
      <c r="A25" s="100"/>
      <c r="B25" s="285" t="s">
        <v>312</v>
      </c>
      <c r="C25" s="95"/>
      <c r="D25" s="90"/>
      <c r="E25" s="79" t="s">
        <v>482</v>
      </c>
      <c r="F25" s="86" t="s">
        <v>395</v>
      </c>
      <c r="G25" s="86" t="s">
        <v>108</v>
      </c>
      <c r="H25" s="86" t="s">
        <v>69</v>
      </c>
      <c r="I25" s="108" t="s">
        <v>98</v>
      </c>
      <c r="J25" s="79" t="s">
        <v>483</v>
      </c>
      <c r="K25" s="79" t="s">
        <v>484</v>
      </c>
      <c r="L25" s="303" t="s">
        <v>485</v>
      </c>
      <c r="M25" s="303" t="s">
        <v>316</v>
      </c>
      <c r="N25" s="304">
        <v>560</v>
      </c>
      <c r="O25" s="79" t="s">
        <v>374</v>
      </c>
      <c r="P25" s="303">
        <v>2</v>
      </c>
      <c r="Q25" s="303">
        <v>3</v>
      </c>
      <c r="R25" s="88"/>
      <c r="S25" s="88"/>
      <c r="T25" s="303" t="s">
        <v>375</v>
      </c>
      <c r="U25" s="303" t="s">
        <v>227</v>
      </c>
      <c r="V25" s="303" t="s">
        <v>103</v>
      </c>
      <c r="W25" s="88"/>
      <c r="X25" s="88"/>
      <c r="Y25" s="79" t="s">
        <v>376</v>
      </c>
      <c r="Z25" s="200"/>
      <c r="AA25" s="200"/>
      <c r="AB25" s="133"/>
      <c r="AC25" s="133"/>
      <c r="AD25" s="133"/>
      <c r="AE25" s="78"/>
      <c r="AF25" s="133"/>
      <c r="AG25" s="133"/>
      <c r="AH25" s="82"/>
      <c r="AI25" s="83"/>
      <c r="AJ25" s="83"/>
    </row>
    <row r="26" spans="1:230" s="71" customFormat="1" ht="150" customHeight="1" x14ac:dyDescent="0.25">
      <c r="A26" s="100"/>
      <c r="B26" s="383" t="s">
        <v>245</v>
      </c>
      <c r="C26" s="332"/>
      <c r="D26" s="78"/>
      <c r="E26" s="78" t="s">
        <v>486</v>
      </c>
      <c r="F26" s="332" t="s">
        <v>395</v>
      </c>
      <c r="G26" s="332" t="s">
        <v>358</v>
      </c>
      <c r="H26" s="592" t="s">
        <v>69</v>
      </c>
      <c r="I26" s="117" t="s">
        <v>70</v>
      </c>
      <c r="J26" s="321" t="s">
        <v>487</v>
      </c>
      <c r="K26" s="78" t="s">
        <v>488</v>
      </c>
      <c r="L26" s="104" t="s">
        <v>361</v>
      </c>
      <c r="M26" s="104" t="s">
        <v>489</v>
      </c>
      <c r="N26" s="333">
        <v>1462</v>
      </c>
      <c r="O26" s="78" t="s">
        <v>374</v>
      </c>
      <c r="P26" s="104">
        <v>2</v>
      </c>
      <c r="Q26" s="104">
        <v>3</v>
      </c>
      <c r="R26" s="104">
        <v>5</v>
      </c>
      <c r="S26" s="104">
        <v>10</v>
      </c>
      <c r="T26" s="104" t="s">
        <v>310</v>
      </c>
      <c r="U26" s="104" t="s">
        <v>227</v>
      </c>
      <c r="V26" s="104"/>
      <c r="W26" s="104"/>
      <c r="X26" s="104"/>
      <c r="Y26" s="79" t="s">
        <v>490</v>
      </c>
      <c r="Z26" s="200"/>
      <c r="AA26" s="200"/>
      <c r="AB26" s="133"/>
      <c r="AC26" s="133"/>
      <c r="AD26" s="136"/>
      <c r="AE26" s="78"/>
      <c r="AF26" s="133"/>
      <c r="AG26" s="133"/>
      <c r="AH26" s="82"/>
      <c r="AI26" s="83"/>
      <c r="AJ26" s="83"/>
    </row>
    <row r="27" spans="1:230" s="71" customFormat="1" ht="90" x14ac:dyDescent="0.25">
      <c r="B27" s="284" t="s">
        <v>245</v>
      </c>
      <c r="C27" s="86" t="s">
        <v>64</v>
      </c>
      <c r="D27" s="79" t="s">
        <v>491</v>
      </c>
      <c r="E27" s="79" t="s">
        <v>492</v>
      </c>
      <c r="F27" s="86" t="s">
        <v>395</v>
      </c>
      <c r="G27" s="86" t="s">
        <v>175</v>
      </c>
      <c r="H27" s="591" t="s">
        <v>69</v>
      </c>
      <c r="I27" s="315" t="s">
        <v>70</v>
      </c>
      <c r="J27" s="321" t="s">
        <v>493</v>
      </c>
      <c r="K27" s="85" t="s">
        <v>494</v>
      </c>
      <c r="L27" s="303" t="s">
        <v>495</v>
      </c>
      <c r="M27" s="303" t="s">
        <v>496</v>
      </c>
      <c r="N27" s="304">
        <v>500</v>
      </c>
      <c r="O27" s="79" t="s">
        <v>260</v>
      </c>
      <c r="P27" s="303">
        <v>2</v>
      </c>
      <c r="Q27" s="303">
        <v>3</v>
      </c>
      <c r="R27" s="303">
        <v>5</v>
      </c>
      <c r="S27" s="303"/>
      <c r="T27" s="303" t="s">
        <v>325</v>
      </c>
      <c r="U27" s="303" t="s">
        <v>227</v>
      </c>
      <c r="V27" s="303" t="s">
        <v>93</v>
      </c>
      <c r="W27" s="303" t="s">
        <v>227</v>
      </c>
      <c r="X27" s="303"/>
      <c r="Y27" s="79" t="s">
        <v>369</v>
      </c>
      <c r="Z27" s="78"/>
      <c r="AA27" s="78"/>
      <c r="AB27" s="78"/>
      <c r="AC27" s="78"/>
      <c r="AD27" s="78"/>
      <c r="AE27" s="78"/>
      <c r="AF27" s="78"/>
      <c r="AG27" s="78"/>
      <c r="AH27" s="104"/>
    </row>
    <row r="28" spans="1:230" s="71" customFormat="1" ht="60" x14ac:dyDescent="0.25">
      <c r="B28" s="284" t="s">
        <v>245</v>
      </c>
      <c r="C28" s="86" t="s">
        <v>64</v>
      </c>
      <c r="D28" s="79" t="s">
        <v>497</v>
      </c>
      <c r="E28" s="79" t="s">
        <v>498</v>
      </c>
      <c r="F28" s="86" t="s">
        <v>395</v>
      </c>
      <c r="G28" s="86" t="s">
        <v>175</v>
      </c>
      <c r="H28" s="591" t="s">
        <v>69</v>
      </c>
      <c r="I28" s="315" t="s">
        <v>70</v>
      </c>
      <c r="J28" s="321" t="s">
        <v>359</v>
      </c>
      <c r="K28" s="79" t="s">
        <v>499</v>
      </c>
      <c r="L28" s="303" t="s">
        <v>500</v>
      </c>
      <c r="M28" s="303" t="s">
        <v>382</v>
      </c>
      <c r="N28" s="304">
        <v>10</v>
      </c>
      <c r="O28" s="79" t="s">
        <v>74</v>
      </c>
      <c r="P28" s="303">
        <v>2</v>
      </c>
      <c r="Q28" s="303">
        <v>3</v>
      </c>
      <c r="R28" s="303">
        <v>5</v>
      </c>
      <c r="S28" s="303">
        <v>10</v>
      </c>
      <c r="T28" s="303" t="s">
        <v>325</v>
      </c>
      <c r="U28" s="303" t="s">
        <v>227</v>
      </c>
      <c r="V28" s="303"/>
      <c r="W28" s="303"/>
      <c r="X28" s="303"/>
      <c r="Y28" s="79" t="s">
        <v>384</v>
      </c>
      <c r="Z28" s="78"/>
      <c r="AA28" s="78"/>
      <c r="AB28" s="78"/>
      <c r="AC28" s="78"/>
      <c r="AD28" s="78"/>
      <c r="AE28" s="78"/>
      <c r="AF28" s="78"/>
      <c r="AG28" s="78"/>
      <c r="AH28" s="104"/>
    </row>
    <row r="29" spans="1:230" s="71" customFormat="1" ht="76.5" customHeight="1" x14ac:dyDescent="0.25">
      <c r="B29" s="285" t="s">
        <v>364</v>
      </c>
      <c r="C29" s="86" t="s">
        <v>64</v>
      </c>
      <c r="D29" s="79" t="s">
        <v>501</v>
      </c>
      <c r="E29" s="79" t="s">
        <v>502</v>
      </c>
      <c r="F29" s="86" t="s">
        <v>395</v>
      </c>
      <c r="G29" s="86" t="s">
        <v>68</v>
      </c>
      <c r="H29" s="86" t="s">
        <v>69</v>
      </c>
      <c r="I29" s="108" t="s">
        <v>98</v>
      </c>
      <c r="J29" s="79" t="s">
        <v>503</v>
      </c>
      <c r="K29" s="79" t="s">
        <v>504</v>
      </c>
      <c r="L29" s="303" t="s">
        <v>399</v>
      </c>
      <c r="M29" s="303" t="s">
        <v>399</v>
      </c>
      <c r="N29" s="304">
        <v>10</v>
      </c>
      <c r="O29" s="79" t="s">
        <v>74</v>
      </c>
      <c r="P29" s="303">
        <v>3</v>
      </c>
      <c r="Q29" s="303">
        <v>10</v>
      </c>
      <c r="R29" s="303"/>
      <c r="S29" s="303"/>
      <c r="T29" s="303" t="s">
        <v>505</v>
      </c>
      <c r="U29" s="303" t="s">
        <v>93</v>
      </c>
      <c r="V29" s="303" t="s">
        <v>103</v>
      </c>
      <c r="W29" s="303"/>
      <c r="X29" s="303"/>
      <c r="Y29" s="79" t="s">
        <v>506</v>
      </c>
      <c r="Z29" s="78"/>
      <c r="AA29" s="78"/>
      <c r="AB29" s="78"/>
      <c r="AC29" s="78"/>
      <c r="AD29" s="78"/>
      <c r="AE29" s="78"/>
      <c r="AF29" s="133"/>
      <c r="AG29" s="133"/>
      <c r="AH29" s="81"/>
      <c r="AI29" s="83"/>
      <c r="AJ29" s="83"/>
    </row>
    <row r="30" spans="1:230" s="71" customFormat="1" ht="60" x14ac:dyDescent="0.25">
      <c r="B30" s="284" t="s">
        <v>245</v>
      </c>
      <c r="C30" s="86"/>
      <c r="D30" s="90"/>
      <c r="E30" s="108" t="s">
        <v>507</v>
      </c>
      <c r="F30" s="86" t="s">
        <v>395</v>
      </c>
      <c r="G30" s="86" t="s">
        <v>358</v>
      </c>
      <c r="H30" s="591" t="s">
        <v>69</v>
      </c>
      <c r="I30" s="315" t="s">
        <v>70</v>
      </c>
      <c r="J30" s="321" t="s">
        <v>508</v>
      </c>
      <c r="K30" s="42" t="s">
        <v>509</v>
      </c>
      <c r="L30" s="303" t="s">
        <v>510</v>
      </c>
      <c r="M30" s="303" t="s">
        <v>511</v>
      </c>
      <c r="N30" s="304">
        <v>10</v>
      </c>
      <c r="O30" s="79" t="s">
        <v>74</v>
      </c>
      <c r="P30" s="303">
        <v>2</v>
      </c>
      <c r="Q30" s="303">
        <v>3</v>
      </c>
      <c r="R30" s="303">
        <v>5</v>
      </c>
      <c r="S30" s="303">
        <v>10</v>
      </c>
      <c r="T30" s="303" t="s">
        <v>512</v>
      </c>
      <c r="U30" s="303" t="s">
        <v>227</v>
      </c>
      <c r="V30" s="303" t="s">
        <v>93</v>
      </c>
      <c r="W30" s="303"/>
      <c r="X30" s="303"/>
      <c r="Y30" s="79" t="s">
        <v>513</v>
      </c>
      <c r="Z30" s="78"/>
      <c r="AA30" s="78"/>
      <c r="AB30" s="78"/>
      <c r="AC30" s="78"/>
      <c r="AD30" s="78"/>
      <c r="AE30" s="78"/>
      <c r="AF30" s="78"/>
      <c r="AG30" s="78"/>
      <c r="AH30" s="104"/>
    </row>
    <row r="31" spans="1:230" ht="120" x14ac:dyDescent="0.25">
      <c r="B31" s="293" t="s">
        <v>514</v>
      </c>
      <c r="C31" s="115"/>
      <c r="D31" s="93"/>
      <c r="E31" s="93" t="s">
        <v>515</v>
      </c>
      <c r="F31" s="161" t="s">
        <v>357</v>
      </c>
      <c r="G31" s="115" t="s">
        <v>87</v>
      </c>
      <c r="H31" s="115" t="s">
        <v>69</v>
      </c>
      <c r="I31" s="603" t="s">
        <v>98</v>
      </c>
      <c r="J31" s="419" t="s">
        <v>516</v>
      </c>
      <c r="K31" s="420" t="s">
        <v>517</v>
      </c>
      <c r="L31" s="421" t="s">
        <v>518</v>
      </c>
      <c r="M31" s="425" t="s">
        <v>519</v>
      </c>
      <c r="N31" s="422">
        <v>790</v>
      </c>
      <c r="O31" s="114" t="s">
        <v>74</v>
      </c>
      <c r="P31" s="405">
        <v>3</v>
      </c>
      <c r="Q31" s="405">
        <v>5</v>
      </c>
      <c r="R31" s="405">
        <v>10</v>
      </c>
      <c r="S31" s="405"/>
      <c r="T31" s="423" t="s">
        <v>465</v>
      </c>
      <c r="U31" s="405" t="s">
        <v>227</v>
      </c>
      <c r="V31" s="405"/>
      <c r="W31" s="405"/>
      <c r="X31" s="405"/>
      <c r="Y31" s="93" t="s">
        <v>520</v>
      </c>
      <c r="Z31" s="498"/>
      <c r="AA31" s="499"/>
      <c r="AB31" s="498"/>
      <c r="AC31" s="498"/>
      <c r="AD31" s="424"/>
      <c r="AE31" s="500"/>
      <c r="AF31" s="498"/>
      <c r="AG31" s="424"/>
      <c r="AH31" s="501"/>
      <c r="AI31" s="124" t="s">
        <v>244</v>
      </c>
      <c r="AJ31" s="124" t="s">
        <v>244</v>
      </c>
      <c r="AK31" s="124" t="s">
        <v>244</v>
      </c>
      <c r="AL31" s="124" t="s">
        <v>244</v>
      </c>
      <c r="AM31" s="124" t="s">
        <v>244</v>
      </c>
      <c r="AN31" s="124" t="s">
        <v>244</v>
      </c>
      <c r="AO31" s="124" t="s">
        <v>244</v>
      </c>
      <c r="AP31" s="124" t="s">
        <v>244</v>
      </c>
    </row>
    <row r="32" spans="1:230" s="71" customFormat="1" ht="155.25" customHeight="1" x14ac:dyDescent="0.25">
      <c r="B32" s="285" t="s">
        <v>327</v>
      </c>
      <c r="C32" s="95"/>
      <c r="D32" s="79"/>
      <c r="E32" s="79" t="s">
        <v>1656</v>
      </c>
      <c r="F32" s="86" t="s">
        <v>521</v>
      </c>
      <c r="G32" s="86" t="s">
        <v>126</v>
      </c>
      <c r="H32" s="86" t="s">
        <v>69</v>
      </c>
      <c r="I32" s="79" t="s">
        <v>70</v>
      </c>
      <c r="J32" s="85" t="s">
        <v>344</v>
      </c>
      <c r="K32" s="79" t="s">
        <v>522</v>
      </c>
      <c r="L32" s="303" t="s">
        <v>346</v>
      </c>
      <c r="M32" s="303" t="s">
        <v>346</v>
      </c>
      <c r="N32" s="304">
        <v>800</v>
      </c>
      <c r="O32" s="79" t="s">
        <v>347</v>
      </c>
      <c r="P32" s="303">
        <v>2</v>
      </c>
      <c r="Q32" s="303">
        <v>3</v>
      </c>
      <c r="R32" s="303"/>
      <c r="S32" s="303"/>
      <c r="T32" s="303" t="s">
        <v>523</v>
      </c>
      <c r="U32" s="303" t="s">
        <v>76</v>
      </c>
      <c r="V32" s="303" t="s">
        <v>112</v>
      </c>
      <c r="W32" s="303"/>
      <c r="X32" s="303"/>
      <c r="Y32" s="166" t="s">
        <v>524</v>
      </c>
      <c r="Z32" s="277"/>
      <c r="AA32" s="277"/>
      <c r="AB32" s="148"/>
      <c r="AC32" s="148"/>
      <c r="AD32" s="148"/>
      <c r="AE32" s="117"/>
      <c r="AF32" s="147"/>
      <c r="AG32" s="527"/>
      <c r="AH32" s="174"/>
      <c r="AI32" s="83"/>
      <c r="AJ32" s="83"/>
    </row>
    <row r="33" spans="1:40" s="71" customFormat="1" ht="63" customHeight="1" x14ac:dyDescent="0.25">
      <c r="A33" s="100"/>
      <c r="B33" s="285" t="s">
        <v>312</v>
      </c>
      <c r="C33" s="95"/>
      <c r="D33" s="90"/>
      <c r="E33" s="79" t="s">
        <v>525</v>
      </c>
      <c r="F33" s="86" t="s">
        <v>521</v>
      </c>
      <c r="G33" s="86" t="s">
        <v>108</v>
      </c>
      <c r="H33" s="86" t="s">
        <v>69</v>
      </c>
      <c r="I33" s="79" t="s">
        <v>98</v>
      </c>
      <c r="J33" s="79" t="s">
        <v>526</v>
      </c>
      <c r="K33" s="79" t="s">
        <v>527</v>
      </c>
      <c r="L33" s="303" t="s">
        <v>528</v>
      </c>
      <c r="M33" s="303" t="s">
        <v>316</v>
      </c>
      <c r="N33" s="304">
        <v>2520</v>
      </c>
      <c r="O33" s="79" t="s">
        <v>374</v>
      </c>
      <c r="P33" s="303">
        <v>3</v>
      </c>
      <c r="Q33" s="303">
        <v>5</v>
      </c>
      <c r="R33" s="88"/>
      <c r="S33" s="88"/>
      <c r="T33" s="303" t="s">
        <v>317</v>
      </c>
      <c r="U33" s="303" t="s">
        <v>227</v>
      </c>
      <c r="V33" s="303" t="s">
        <v>103</v>
      </c>
      <c r="W33" s="88"/>
      <c r="X33" s="88"/>
      <c r="Y33" s="79" t="s">
        <v>376</v>
      </c>
      <c r="Z33" s="279"/>
      <c r="AA33" s="279"/>
      <c r="AB33" s="141"/>
      <c r="AC33" s="141"/>
      <c r="AD33" s="141"/>
      <c r="AE33" s="106"/>
      <c r="AF33" s="141"/>
      <c r="AG33" s="141"/>
      <c r="AH33" s="155"/>
      <c r="AI33" s="83"/>
      <c r="AJ33" s="83"/>
    </row>
    <row r="34" spans="1:40" s="71" customFormat="1" ht="81.75" customHeight="1" x14ac:dyDescent="0.25">
      <c r="B34" s="286" t="s">
        <v>403</v>
      </c>
      <c r="C34" s="111" t="s">
        <v>64</v>
      </c>
      <c r="D34" s="108" t="s">
        <v>529</v>
      </c>
      <c r="E34" s="108" t="s">
        <v>530</v>
      </c>
      <c r="F34" s="111" t="s">
        <v>521</v>
      </c>
      <c r="G34" s="111" t="s">
        <v>108</v>
      </c>
      <c r="H34" s="111" t="s">
        <v>69</v>
      </c>
      <c r="I34" s="108" t="s">
        <v>70</v>
      </c>
      <c r="J34" s="108" t="s">
        <v>406</v>
      </c>
      <c r="K34" s="108" t="s">
        <v>531</v>
      </c>
      <c r="L34" s="162" t="s">
        <v>532</v>
      </c>
      <c r="M34" s="162" t="s">
        <v>533</v>
      </c>
      <c r="N34" s="305">
        <v>20</v>
      </c>
      <c r="O34" s="108" t="s">
        <v>260</v>
      </c>
      <c r="P34" s="162">
        <v>2</v>
      </c>
      <c r="Q34" s="162">
        <v>4</v>
      </c>
      <c r="R34" s="162">
        <v>5</v>
      </c>
      <c r="S34" s="162">
        <v>10</v>
      </c>
      <c r="T34" s="162" t="s">
        <v>409</v>
      </c>
      <c r="U34" s="162" t="s">
        <v>227</v>
      </c>
      <c r="V34" s="162" t="s">
        <v>76</v>
      </c>
      <c r="W34" s="162"/>
      <c r="X34" s="162"/>
      <c r="Y34" s="108" t="s">
        <v>534</v>
      </c>
      <c r="Z34" s="276"/>
      <c r="AA34" s="200"/>
      <c r="AB34" s="137"/>
      <c r="AC34" s="137"/>
      <c r="AD34" s="137"/>
      <c r="AE34" s="78"/>
      <c r="AF34" s="137"/>
      <c r="AG34" s="137"/>
      <c r="AH34" s="82"/>
      <c r="AI34" s="83"/>
      <c r="AJ34" s="83"/>
    </row>
    <row r="35" spans="1:40" s="71" customFormat="1" ht="60" x14ac:dyDescent="0.25">
      <c r="B35" s="286" t="s">
        <v>403</v>
      </c>
      <c r="C35" s="111" t="s">
        <v>64</v>
      </c>
      <c r="D35" s="108" t="s">
        <v>535</v>
      </c>
      <c r="E35" s="79" t="s">
        <v>536</v>
      </c>
      <c r="F35" s="111" t="s">
        <v>521</v>
      </c>
      <c r="G35" s="111" t="s">
        <v>68</v>
      </c>
      <c r="H35" s="111" t="s">
        <v>69</v>
      </c>
      <c r="I35" s="108" t="s">
        <v>70</v>
      </c>
      <c r="J35" s="108" t="s">
        <v>406</v>
      </c>
      <c r="K35" s="108" t="s">
        <v>537</v>
      </c>
      <c r="L35" s="162" t="s">
        <v>538</v>
      </c>
      <c r="M35" s="162" t="s">
        <v>539</v>
      </c>
      <c r="N35" s="305">
        <v>30</v>
      </c>
      <c r="O35" s="108" t="s">
        <v>374</v>
      </c>
      <c r="P35" s="162">
        <v>2</v>
      </c>
      <c r="Q35" s="162">
        <v>4</v>
      </c>
      <c r="R35" s="162">
        <v>5</v>
      </c>
      <c r="S35" s="162">
        <v>10</v>
      </c>
      <c r="T35" s="162" t="s">
        <v>409</v>
      </c>
      <c r="U35" s="162" t="s">
        <v>227</v>
      </c>
      <c r="V35" s="162" t="s">
        <v>76</v>
      </c>
      <c r="W35" s="271"/>
      <c r="X35" s="271"/>
      <c r="Y35" s="489" t="s">
        <v>540</v>
      </c>
      <c r="Z35" s="277"/>
      <c r="AA35" s="200"/>
      <c r="AB35" s="137"/>
      <c r="AC35" s="137"/>
      <c r="AD35" s="137"/>
      <c r="AE35" s="107"/>
      <c r="AF35" s="137"/>
      <c r="AG35" s="226"/>
      <c r="AH35" s="150"/>
      <c r="AI35" s="83"/>
      <c r="AJ35" s="83"/>
    </row>
    <row r="36" spans="1:40" s="71" customFormat="1" ht="118.5" customHeight="1" x14ac:dyDescent="0.25">
      <c r="B36" s="285" t="s">
        <v>302</v>
      </c>
      <c r="C36" s="86" t="s">
        <v>64</v>
      </c>
      <c r="D36" s="90" t="s">
        <v>541</v>
      </c>
      <c r="E36" s="188" t="s">
        <v>542</v>
      </c>
      <c r="F36" s="86" t="s">
        <v>395</v>
      </c>
      <c r="G36" s="86" t="s">
        <v>68</v>
      </c>
      <c r="H36" s="86" t="s">
        <v>69</v>
      </c>
      <c r="I36" s="109" t="s">
        <v>70</v>
      </c>
      <c r="J36" s="120" t="s">
        <v>543</v>
      </c>
      <c r="K36" s="381" t="s">
        <v>544</v>
      </c>
      <c r="L36" s="303" t="s">
        <v>545</v>
      </c>
      <c r="M36" s="303" t="s">
        <v>546</v>
      </c>
      <c r="N36" s="304">
        <v>1200</v>
      </c>
      <c r="O36" s="79" t="s">
        <v>374</v>
      </c>
      <c r="P36" s="303">
        <v>3</v>
      </c>
      <c r="Q36" s="303">
        <v>4</v>
      </c>
      <c r="R36" s="303">
        <v>8</v>
      </c>
      <c r="S36" s="303"/>
      <c r="T36" s="303" t="s">
        <v>547</v>
      </c>
      <c r="U36" s="303" t="s">
        <v>227</v>
      </c>
      <c r="V36" s="303" t="s">
        <v>112</v>
      </c>
      <c r="W36" s="303"/>
      <c r="X36" s="303"/>
      <c r="Y36" s="79" t="s">
        <v>548</v>
      </c>
      <c r="Z36" s="281"/>
      <c r="AA36" s="200"/>
      <c r="AB36" s="133"/>
      <c r="AC36" s="144"/>
      <c r="AD36" s="400"/>
      <c r="AE36" s="132"/>
      <c r="AF36" s="133"/>
      <c r="AG36" s="143"/>
      <c r="AH36" s="82"/>
      <c r="AI36" s="83"/>
      <c r="AJ36" s="83"/>
    </row>
    <row r="37" spans="1:40" s="71" customFormat="1" ht="92.25" customHeight="1" x14ac:dyDescent="0.25">
      <c r="B37" s="287" t="s">
        <v>302</v>
      </c>
      <c r="C37" s="175" t="s">
        <v>64</v>
      </c>
      <c r="D37" s="315" t="s">
        <v>549</v>
      </c>
      <c r="E37" s="315" t="s">
        <v>550</v>
      </c>
      <c r="F37" s="175" t="s">
        <v>521</v>
      </c>
      <c r="G37" s="175" t="s">
        <v>97</v>
      </c>
      <c r="H37" s="175" t="s">
        <v>69</v>
      </c>
      <c r="I37" s="315" t="s">
        <v>70</v>
      </c>
      <c r="J37" s="315" t="s">
        <v>551</v>
      </c>
      <c r="K37" s="315" t="s">
        <v>552</v>
      </c>
      <c r="L37" s="370" t="s">
        <v>553</v>
      </c>
      <c r="M37" s="370" t="s">
        <v>554</v>
      </c>
      <c r="N37" s="379">
        <v>80</v>
      </c>
      <c r="O37" s="315" t="s">
        <v>74</v>
      </c>
      <c r="P37" s="370">
        <v>3</v>
      </c>
      <c r="Q37" s="370">
        <v>4</v>
      </c>
      <c r="R37" s="370">
        <v>5</v>
      </c>
      <c r="S37" s="170"/>
      <c r="T37" s="370" t="s">
        <v>310</v>
      </c>
      <c r="U37" s="370" t="s">
        <v>76</v>
      </c>
      <c r="V37" s="370" t="s">
        <v>112</v>
      </c>
      <c r="W37" s="370"/>
      <c r="X37" s="370"/>
      <c r="Y37" s="315" t="s">
        <v>555</v>
      </c>
      <c r="Z37" s="277"/>
      <c r="AA37" s="277"/>
      <c r="AB37" s="148"/>
      <c r="AC37" s="148"/>
      <c r="AD37" s="164"/>
      <c r="AE37" s="117"/>
      <c r="AF37" s="148"/>
      <c r="AG37" s="227"/>
      <c r="AH37" s="174"/>
      <c r="AI37" s="80"/>
      <c r="AJ37" s="80"/>
      <c r="AK37" s="42"/>
      <c r="AL37" s="42"/>
    </row>
    <row r="38" spans="1:40" s="71" customFormat="1" ht="120" x14ac:dyDescent="0.25">
      <c r="A38" s="100"/>
      <c r="B38" s="288" t="s">
        <v>302</v>
      </c>
      <c r="C38" s="123" t="s">
        <v>64</v>
      </c>
      <c r="D38" s="109" t="s">
        <v>556</v>
      </c>
      <c r="E38" s="109" t="s">
        <v>557</v>
      </c>
      <c r="F38" s="123" t="s">
        <v>521</v>
      </c>
      <c r="G38" s="123" t="s">
        <v>97</v>
      </c>
      <c r="H38" s="123" t="s">
        <v>69</v>
      </c>
      <c r="I38" s="171" t="s">
        <v>70</v>
      </c>
      <c r="J38" s="109" t="s">
        <v>558</v>
      </c>
      <c r="K38" s="109" t="s">
        <v>559</v>
      </c>
      <c r="L38" s="163" t="s">
        <v>560</v>
      </c>
      <c r="M38" s="163" t="s">
        <v>561</v>
      </c>
      <c r="N38" s="331">
        <v>70</v>
      </c>
      <c r="O38" s="109" t="s">
        <v>74</v>
      </c>
      <c r="P38" s="163">
        <v>2</v>
      </c>
      <c r="Q38" s="163">
        <v>3</v>
      </c>
      <c r="R38" s="163">
        <v>4</v>
      </c>
      <c r="S38" s="163"/>
      <c r="T38" s="163" t="s">
        <v>562</v>
      </c>
      <c r="U38" s="163" t="s">
        <v>76</v>
      </c>
      <c r="V38" s="163" t="s">
        <v>112</v>
      </c>
      <c r="W38" s="163" t="s">
        <v>227</v>
      </c>
      <c r="X38" s="163"/>
      <c r="Y38" s="109" t="s">
        <v>563</v>
      </c>
      <c r="Z38" s="279"/>
      <c r="AA38" s="279"/>
      <c r="AB38" s="141"/>
      <c r="AC38" s="141"/>
      <c r="AD38" s="169"/>
      <c r="AE38" s="106"/>
      <c r="AF38" s="140"/>
      <c r="AG38" s="106"/>
      <c r="AH38" s="155"/>
      <c r="AI38" s="83"/>
      <c r="AJ38" s="83"/>
    </row>
    <row r="39" spans="1:40" s="71" customFormat="1" ht="90" x14ac:dyDescent="0.25">
      <c r="B39" s="384" t="s">
        <v>245</v>
      </c>
      <c r="C39" s="338"/>
      <c r="D39" s="78"/>
      <c r="E39" s="339" t="s">
        <v>564</v>
      </c>
      <c r="F39" s="335" t="s">
        <v>521</v>
      </c>
      <c r="G39" s="335" t="s">
        <v>358</v>
      </c>
      <c r="H39" s="338" t="s">
        <v>69</v>
      </c>
      <c r="I39" s="605" t="s">
        <v>70</v>
      </c>
      <c r="J39" s="598" t="s">
        <v>558</v>
      </c>
      <c r="K39" s="340" t="s">
        <v>565</v>
      </c>
      <c r="L39" s="104" t="s">
        <v>566</v>
      </c>
      <c r="M39" s="334" t="s">
        <v>567</v>
      </c>
      <c r="N39" s="451">
        <v>1640</v>
      </c>
      <c r="O39" s="341" t="s">
        <v>260</v>
      </c>
      <c r="P39" s="342">
        <v>5</v>
      </c>
      <c r="Q39" s="342">
        <v>10</v>
      </c>
      <c r="R39" s="342">
        <v>11</v>
      </c>
      <c r="S39" s="343"/>
      <c r="T39" s="342" t="s">
        <v>451</v>
      </c>
      <c r="U39" s="344" t="s">
        <v>227</v>
      </c>
      <c r="V39" s="345"/>
      <c r="W39" s="334"/>
      <c r="X39" s="334"/>
      <c r="Y39" s="337" t="s">
        <v>568</v>
      </c>
      <c r="Z39" s="200"/>
      <c r="AA39" s="200"/>
      <c r="AB39" s="133"/>
      <c r="AC39" s="133"/>
      <c r="AD39" s="135"/>
      <c r="AE39" s="78"/>
      <c r="AF39" s="135"/>
      <c r="AG39" s="87"/>
      <c r="AH39" s="82"/>
      <c r="AI39" s="83"/>
      <c r="AJ39" s="83"/>
    </row>
    <row r="40" spans="1:40" s="71" customFormat="1" ht="60" x14ac:dyDescent="0.25">
      <c r="B40" s="384" t="s">
        <v>245</v>
      </c>
      <c r="C40" s="338"/>
      <c r="D40" s="78"/>
      <c r="E40" s="339" t="s">
        <v>569</v>
      </c>
      <c r="F40" s="335" t="s">
        <v>521</v>
      </c>
      <c r="G40" s="335" t="s">
        <v>358</v>
      </c>
      <c r="H40" s="338" t="s">
        <v>413</v>
      </c>
      <c r="I40" s="605" t="s">
        <v>70</v>
      </c>
      <c r="J40" s="132" t="s">
        <v>570</v>
      </c>
      <c r="K40" s="87" t="s">
        <v>571</v>
      </c>
      <c r="L40" s="104" t="s">
        <v>572</v>
      </c>
      <c r="M40" s="334" t="s">
        <v>573</v>
      </c>
      <c r="N40" s="333">
        <v>1574</v>
      </c>
      <c r="O40" s="181" t="s">
        <v>260</v>
      </c>
      <c r="P40" s="346">
        <v>2</v>
      </c>
      <c r="Q40" s="346">
        <v>3</v>
      </c>
      <c r="R40" s="346">
        <v>5</v>
      </c>
      <c r="S40" s="347">
        <v>10</v>
      </c>
      <c r="T40" s="334" t="s">
        <v>512</v>
      </c>
      <c r="U40" s="348" t="s">
        <v>227</v>
      </c>
      <c r="V40" s="334" t="s">
        <v>93</v>
      </c>
      <c r="W40" s="334"/>
      <c r="X40" s="334"/>
      <c r="Y40" s="79" t="s">
        <v>574</v>
      </c>
      <c r="Z40" s="200"/>
      <c r="AA40" s="200"/>
      <c r="AB40" s="133"/>
      <c r="AC40" s="133"/>
      <c r="AD40" s="135"/>
      <c r="AE40" s="78"/>
      <c r="AF40" s="135"/>
      <c r="AG40" s="87"/>
      <c r="AH40" s="82"/>
      <c r="AI40" s="83"/>
      <c r="AJ40" s="83"/>
    </row>
    <row r="41" spans="1:40" s="83" customFormat="1" ht="180" x14ac:dyDescent="0.25">
      <c r="B41" s="285" t="s">
        <v>474</v>
      </c>
      <c r="C41" s="156" t="s">
        <v>64</v>
      </c>
      <c r="D41" s="469" t="s">
        <v>575</v>
      </c>
      <c r="E41" s="469" t="s">
        <v>576</v>
      </c>
      <c r="F41" s="156" t="s">
        <v>521</v>
      </c>
      <c r="G41" s="156" t="s">
        <v>126</v>
      </c>
      <c r="H41" s="156" t="s">
        <v>69</v>
      </c>
      <c r="I41" s="556" t="s">
        <v>98</v>
      </c>
      <c r="J41" s="469" t="s">
        <v>577</v>
      </c>
      <c r="K41" s="469" t="s">
        <v>578</v>
      </c>
      <c r="L41" s="483" t="s">
        <v>579</v>
      </c>
      <c r="M41" s="492" t="s">
        <v>580</v>
      </c>
      <c r="N41" s="484">
        <v>240</v>
      </c>
      <c r="O41" s="469" t="s">
        <v>74</v>
      </c>
      <c r="P41" s="483">
        <v>2</v>
      </c>
      <c r="Q41" s="483">
        <v>3</v>
      </c>
      <c r="R41" s="483">
        <v>4</v>
      </c>
      <c r="S41" s="483">
        <v>10</v>
      </c>
      <c r="T41" s="483" t="s">
        <v>581</v>
      </c>
      <c r="U41" s="483" t="s">
        <v>112</v>
      </c>
      <c r="V41" s="483" t="s">
        <v>93</v>
      </c>
      <c r="W41" s="483" t="s">
        <v>227</v>
      </c>
      <c r="X41" s="483"/>
      <c r="Y41" s="194" t="s">
        <v>582</v>
      </c>
      <c r="Z41" s="135"/>
      <c r="AA41" s="133"/>
      <c r="AB41" s="135"/>
      <c r="AC41" s="135"/>
      <c r="AD41" s="135"/>
      <c r="AE41" s="133"/>
      <c r="AF41" s="135"/>
      <c r="AG41" s="135"/>
      <c r="AH41" s="82"/>
      <c r="AK41" s="80"/>
      <c r="AL41" s="80"/>
      <c r="AM41" s="80"/>
      <c r="AN41" s="80"/>
    </row>
    <row r="42" spans="1:40" s="71" customFormat="1" ht="95.25" customHeight="1" x14ac:dyDescent="0.25">
      <c r="B42" s="384" t="s">
        <v>245</v>
      </c>
      <c r="C42" s="335"/>
      <c r="D42" s="349"/>
      <c r="E42" s="78" t="s">
        <v>583</v>
      </c>
      <c r="F42" s="335" t="s">
        <v>521</v>
      </c>
      <c r="G42" s="335" t="s">
        <v>117</v>
      </c>
      <c r="H42" s="338" t="s">
        <v>69</v>
      </c>
      <c r="I42" s="605" t="s">
        <v>70</v>
      </c>
      <c r="J42" s="132" t="s">
        <v>584</v>
      </c>
      <c r="K42" s="78" t="s">
        <v>585</v>
      </c>
      <c r="L42" s="334" t="s">
        <v>566</v>
      </c>
      <c r="M42" s="334" t="s">
        <v>586</v>
      </c>
      <c r="N42" s="333">
        <v>50</v>
      </c>
      <c r="O42" s="181"/>
      <c r="P42" s="336">
        <v>5</v>
      </c>
      <c r="Q42" s="336">
        <v>10</v>
      </c>
      <c r="R42" s="336">
        <v>11</v>
      </c>
      <c r="S42" s="336">
        <v>15</v>
      </c>
      <c r="T42" s="336" t="s">
        <v>587</v>
      </c>
      <c r="U42" s="336" t="s">
        <v>227</v>
      </c>
      <c r="V42" s="334"/>
      <c r="W42" s="334"/>
      <c r="X42" s="334"/>
      <c r="Y42" s="337" t="s">
        <v>588</v>
      </c>
      <c r="Z42" s="502"/>
      <c r="AA42" s="276"/>
      <c r="AB42" s="136"/>
      <c r="AC42" s="136"/>
      <c r="AD42" s="136"/>
      <c r="AE42" s="107"/>
      <c r="AF42" s="136"/>
      <c r="AG42" s="136"/>
      <c r="AH42" s="150"/>
      <c r="AI42" s="83"/>
      <c r="AJ42" s="83"/>
      <c r="AK42" s="42"/>
      <c r="AL42" s="42"/>
      <c r="AM42" s="42"/>
      <c r="AN42" s="42"/>
    </row>
    <row r="43" spans="1:40" s="71" customFormat="1" ht="94.5" customHeight="1" x14ac:dyDescent="0.25">
      <c r="B43" s="285" t="s">
        <v>327</v>
      </c>
      <c r="C43" s="86" t="s">
        <v>64</v>
      </c>
      <c r="D43" s="79" t="s">
        <v>589</v>
      </c>
      <c r="E43" s="79" t="s">
        <v>590</v>
      </c>
      <c r="F43" s="86" t="s">
        <v>521</v>
      </c>
      <c r="G43" s="86" t="s">
        <v>258</v>
      </c>
      <c r="H43" s="86" t="s">
        <v>69</v>
      </c>
      <c r="I43" s="109" t="s">
        <v>70</v>
      </c>
      <c r="J43" s="85" t="s">
        <v>591</v>
      </c>
      <c r="K43" s="79" t="s">
        <v>592</v>
      </c>
      <c r="L43" s="303" t="s">
        <v>593</v>
      </c>
      <c r="M43" s="303" t="s">
        <v>593</v>
      </c>
      <c r="N43" s="304">
        <v>50</v>
      </c>
      <c r="O43" s="79" t="s">
        <v>74</v>
      </c>
      <c r="P43" s="303">
        <v>2</v>
      </c>
      <c r="Q43" s="303">
        <v>3</v>
      </c>
      <c r="R43" s="303">
        <v>5</v>
      </c>
      <c r="S43" s="303">
        <v>10</v>
      </c>
      <c r="T43" s="303" t="s">
        <v>594</v>
      </c>
      <c r="U43" s="303" t="s">
        <v>227</v>
      </c>
      <c r="V43" s="303" t="s">
        <v>76</v>
      </c>
      <c r="W43" s="303" t="s">
        <v>112</v>
      </c>
      <c r="X43" s="88"/>
      <c r="Y43" s="166" t="s">
        <v>595</v>
      </c>
      <c r="Z43" s="528"/>
      <c r="AA43" s="277"/>
      <c r="AB43" s="148"/>
      <c r="AC43" s="147"/>
      <c r="AD43" s="148"/>
      <c r="AE43" s="148"/>
      <c r="AF43" s="147"/>
      <c r="AG43" s="147"/>
      <c r="AH43" s="174"/>
      <c r="AI43" s="83"/>
      <c r="AJ43" s="83"/>
      <c r="AK43" s="42"/>
      <c r="AL43" s="42"/>
      <c r="AM43" s="42"/>
      <c r="AN43" s="42"/>
    </row>
    <row r="44" spans="1:40" s="73" customFormat="1" ht="187.5" customHeight="1" x14ac:dyDescent="0.25">
      <c r="B44" s="177" t="s">
        <v>514</v>
      </c>
      <c r="C44" s="86"/>
      <c r="D44" s="90"/>
      <c r="E44" s="312" t="s">
        <v>596</v>
      </c>
      <c r="F44" s="303" t="s">
        <v>521</v>
      </c>
      <c r="G44" s="303" t="s">
        <v>68</v>
      </c>
      <c r="H44" s="303" t="s">
        <v>69</v>
      </c>
      <c r="I44" s="312" t="s">
        <v>98</v>
      </c>
      <c r="J44" s="164" t="s">
        <v>597</v>
      </c>
      <c r="K44" s="312" t="s">
        <v>598</v>
      </c>
      <c r="L44" s="303" t="s">
        <v>599</v>
      </c>
      <c r="M44" s="303" t="s">
        <v>599</v>
      </c>
      <c r="N44" s="320">
        <v>10</v>
      </c>
      <c r="O44" s="312" t="s">
        <v>260</v>
      </c>
      <c r="P44" s="303">
        <v>3</v>
      </c>
      <c r="Q44" s="303">
        <v>5</v>
      </c>
      <c r="R44" s="303"/>
      <c r="S44" s="303"/>
      <c r="T44" s="303" t="s">
        <v>600</v>
      </c>
      <c r="U44" s="303" t="s">
        <v>76</v>
      </c>
      <c r="V44" s="303" t="s">
        <v>93</v>
      </c>
      <c r="W44" s="303"/>
      <c r="X44" s="303"/>
      <c r="Y44" s="312" t="s">
        <v>601</v>
      </c>
      <c r="Z44" s="511"/>
      <c r="AA44" s="204"/>
      <c r="AB44" s="511"/>
      <c r="AC44" s="511"/>
      <c r="AD44" s="171"/>
      <c r="AE44" s="496"/>
      <c r="AF44" s="511"/>
      <c r="AG44" s="171"/>
      <c r="AH44" s="512"/>
    </row>
    <row r="45" spans="1:40" s="71" customFormat="1" ht="204.75" customHeight="1" x14ac:dyDescent="0.25">
      <c r="B45" s="284" t="s">
        <v>327</v>
      </c>
      <c r="C45" s="86" t="s">
        <v>64</v>
      </c>
      <c r="D45" s="79" t="s">
        <v>602</v>
      </c>
      <c r="E45" s="79" t="s">
        <v>603</v>
      </c>
      <c r="F45" s="86" t="s">
        <v>521</v>
      </c>
      <c r="G45" s="86" t="s">
        <v>68</v>
      </c>
      <c r="H45" s="86" t="s">
        <v>69</v>
      </c>
      <c r="I45" s="79" t="s">
        <v>98</v>
      </c>
      <c r="J45" s="85" t="s">
        <v>604</v>
      </c>
      <c r="K45" s="79" t="s">
        <v>605</v>
      </c>
      <c r="L45" s="303" t="s">
        <v>606</v>
      </c>
      <c r="M45" s="303" t="s">
        <v>606</v>
      </c>
      <c r="N45" s="304">
        <v>500</v>
      </c>
      <c r="O45" s="79" t="s">
        <v>74</v>
      </c>
      <c r="P45" s="303">
        <v>2</v>
      </c>
      <c r="Q45" s="303">
        <v>3</v>
      </c>
      <c r="R45" s="303">
        <v>4</v>
      </c>
      <c r="S45" s="303">
        <v>10</v>
      </c>
      <c r="T45" s="303" t="s">
        <v>607</v>
      </c>
      <c r="U45" s="303" t="s">
        <v>93</v>
      </c>
      <c r="V45" s="303" t="s">
        <v>93</v>
      </c>
      <c r="W45" s="303" t="s">
        <v>76</v>
      </c>
      <c r="X45" s="303" t="s">
        <v>103</v>
      </c>
      <c r="Y45" s="166" t="s">
        <v>608</v>
      </c>
      <c r="Z45" s="117"/>
      <c r="AA45" s="117"/>
      <c r="AB45" s="117"/>
      <c r="AC45" s="117"/>
      <c r="AD45" s="527"/>
      <c r="AE45" s="117"/>
      <c r="AF45" s="117"/>
      <c r="AG45" s="527"/>
      <c r="AH45" s="234"/>
    </row>
    <row r="46" spans="1:40" s="71" customFormat="1" ht="45" x14ac:dyDescent="0.25">
      <c r="B46" s="285" t="s">
        <v>312</v>
      </c>
      <c r="C46" s="95"/>
      <c r="D46" s="90"/>
      <c r="E46" s="79" t="s">
        <v>609</v>
      </c>
      <c r="F46" s="86" t="s">
        <v>521</v>
      </c>
      <c r="G46" s="86" t="s">
        <v>108</v>
      </c>
      <c r="H46" s="86" t="s">
        <v>69</v>
      </c>
      <c r="I46" s="79" t="s">
        <v>70</v>
      </c>
      <c r="J46" s="79" t="s">
        <v>610</v>
      </c>
      <c r="K46" s="79" t="s">
        <v>611</v>
      </c>
      <c r="L46" s="303" t="s">
        <v>316</v>
      </c>
      <c r="M46" s="303" t="s">
        <v>316</v>
      </c>
      <c r="N46" s="304">
        <v>800</v>
      </c>
      <c r="O46" s="79" t="s">
        <v>74</v>
      </c>
      <c r="P46" s="303">
        <v>3</v>
      </c>
      <c r="Q46" s="303">
        <v>5</v>
      </c>
      <c r="R46" s="88"/>
      <c r="S46" s="88"/>
      <c r="T46" s="303" t="s">
        <v>375</v>
      </c>
      <c r="U46" s="303" t="s">
        <v>227</v>
      </c>
      <c r="V46" s="303" t="s">
        <v>103</v>
      </c>
      <c r="W46" s="88"/>
      <c r="X46" s="88"/>
      <c r="Y46" s="79" t="s">
        <v>612</v>
      </c>
      <c r="Z46" s="513"/>
      <c r="AA46" s="279"/>
      <c r="AB46" s="141"/>
      <c r="AC46" s="141"/>
      <c r="AD46" s="141"/>
      <c r="AE46" s="106"/>
      <c r="AF46" s="141"/>
      <c r="AG46" s="141"/>
      <c r="AH46" s="155"/>
      <c r="AI46" s="83"/>
      <c r="AJ46" s="83"/>
    </row>
    <row r="47" spans="1:40" s="103" customFormat="1" ht="75" x14ac:dyDescent="0.25">
      <c r="B47" s="285" t="s">
        <v>364</v>
      </c>
      <c r="C47" s="86" t="s">
        <v>64</v>
      </c>
      <c r="D47" s="85" t="s">
        <v>613</v>
      </c>
      <c r="E47" s="85" t="s">
        <v>614</v>
      </c>
      <c r="F47" s="86" t="s">
        <v>395</v>
      </c>
      <c r="G47" s="86" t="s">
        <v>175</v>
      </c>
      <c r="H47" s="86" t="s">
        <v>69</v>
      </c>
      <c r="I47" s="79" t="s">
        <v>98</v>
      </c>
      <c r="J47" s="79" t="s">
        <v>615</v>
      </c>
      <c r="K47" s="90" t="s">
        <v>616</v>
      </c>
      <c r="L47" s="303" t="s">
        <v>617</v>
      </c>
      <c r="M47" s="303" t="s">
        <v>355</v>
      </c>
      <c r="N47" s="304">
        <v>5</v>
      </c>
      <c r="O47" s="79" t="s">
        <v>274</v>
      </c>
      <c r="P47" s="303">
        <v>3</v>
      </c>
      <c r="Q47" s="303">
        <v>5</v>
      </c>
      <c r="R47" s="303">
        <v>10</v>
      </c>
      <c r="S47" s="303"/>
      <c r="T47" s="303" t="s">
        <v>600</v>
      </c>
      <c r="U47" s="303" t="s">
        <v>93</v>
      </c>
      <c r="V47" s="303" t="s">
        <v>103</v>
      </c>
      <c r="W47" s="303" t="s">
        <v>227</v>
      </c>
      <c r="X47" s="303"/>
      <c r="Y47" s="79" t="s">
        <v>618</v>
      </c>
      <c r="Z47" s="272"/>
      <c r="AA47" s="200"/>
      <c r="AB47" s="139"/>
      <c r="AC47" s="139"/>
      <c r="AD47" s="135"/>
      <c r="AE47" s="135"/>
      <c r="AF47" s="135"/>
      <c r="AG47" s="135"/>
      <c r="AH47" s="82"/>
    </row>
    <row r="48" spans="1:40" s="494" customFormat="1" ht="60" x14ac:dyDescent="0.25">
      <c r="B48" s="285" t="s">
        <v>364</v>
      </c>
      <c r="C48" s="156" t="s">
        <v>64</v>
      </c>
      <c r="D48" s="469" t="s">
        <v>619</v>
      </c>
      <c r="E48" s="469" t="s">
        <v>620</v>
      </c>
      <c r="F48" s="156" t="s">
        <v>395</v>
      </c>
      <c r="G48" s="156" t="s">
        <v>117</v>
      </c>
      <c r="H48" s="156" t="s">
        <v>69</v>
      </c>
      <c r="I48" s="469" t="s">
        <v>98</v>
      </c>
      <c r="J48" s="469" t="s">
        <v>387</v>
      </c>
      <c r="K48" s="180" t="s">
        <v>621</v>
      </c>
      <c r="L48" s="483" t="s">
        <v>622</v>
      </c>
      <c r="M48" s="483" t="s">
        <v>623</v>
      </c>
      <c r="N48" s="484">
        <v>20</v>
      </c>
      <c r="O48" s="469" t="s">
        <v>274</v>
      </c>
      <c r="P48" s="483">
        <v>3</v>
      </c>
      <c r="Q48" s="483">
        <v>5</v>
      </c>
      <c r="R48" s="483">
        <v>10</v>
      </c>
      <c r="S48" s="483">
        <v>11</v>
      </c>
      <c r="T48" s="483" t="s">
        <v>600</v>
      </c>
      <c r="U48" s="483" t="s">
        <v>93</v>
      </c>
      <c r="V48" s="483" t="s">
        <v>103</v>
      </c>
      <c r="W48" s="483"/>
      <c r="X48" s="483"/>
      <c r="Y48" s="469" t="s">
        <v>392</v>
      </c>
      <c r="Z48" s="139"/>
      <c r="AA48" s="133"/>
      <c r="AB48" s="139"/>
      <c r="AC48" s="139"/>
      <c r="AD48" s="135"/>
      <c r="AE48" s="135"/>
      <c r="AF48" s="135"/>
      <c r="AG48" s="135"/>
      <c r="AH48" s="82"/>
    </row>
    <row r="49" spans="1:36" s="71" customFormat="1" ht="86.25" customHeight="1" x14ac:dyDescent="0.25">
      <c r="B49" s="290" t="s">
        <v>364</v>
      </c>
      <c r="C49" s="95"/>
      <c r="D49" s="90"/>
      <c r="E49" s="79" t="s">
        <v>624</v>
      </c>
      <c r="F49" s="86" t="s">
        <v>521</v>
      </c>
      <c r="G49" s="86" t="s">
        <v>117</v>
      </c>
      <c r="H49" s="86" t="s">
        <v>69</v>
      </c>
      <c r="I49" s="79" t="s">
        <v>98</v>
      </c>
      <c r="J49" s="79" t="s">
        <v>625</v>
      </c>
      <c r="K49" s="79" t="s">
        <v>626</v>
      </c>
      <c r="L49" s="303" t="s">
        <v>627</v>
      </c>
      <c r="M49" s="303" t="s">
        <v>627</v>
      </c>
      <c r="N49" s="304">
        <v>5</v>
      </c>
      <c r="O49" s="79" t="s">
        <v>74</v>
      </c>
      <c r="P49" s="303">
        <v>15</v>
      </c>
      <c r="Q49" s="303">
        <v>16</v>
      </c>
      <c r="R49" s="303"/>
      <c r="S49" s="303"/>
      <c r="T49" s="303" t="s">
        <v>628</v>
      </c>
      <c r="U49" s="303" t="s">
        <v>103</v>
      </c>
      <c r="V49" s="303"/>
      <c r="W49" s="303"/>
      <c r="X49" s="303"/>
      <c r="Y49" s="79" t="s">
        <v>402</v>
      </c>
      <c r="Z49" s="87"/>
      <c r="AA49" s="87"/>
      <c r="AB49" s="78"/>
      <c r="AC49" s="87"/>
      <c r="AD49" s="78"/>
      <c r="AE49" s="78"/>
      <c r="AF49" s="78"/>
      <c r="AG49" s="133"/>
      <c r="AH49" s="82"/>
      <c r="AI49" s="83"/>
      <c r="AJ49" s="83"/>
    </row>
    <row r="50" spans="1:36" s="101" customFormat="1" ht="103.5" customHeight="1" x14ac:dyDescent="0.25">
      <c r="A50" s="235"/>
      <c r="B50" s="284" t="s">
        <v>629</v>
      </c>
      <c r="C50" s="86"/>
      <c r="D50" s="90"/>
      <c r="E50" s="313" t="s">
        <v>630</v>
      </c>
      <c r="F50" s="86" t="s">
        <v>521</v>
      </c>
      <c r="G50" s="86" t="s">
        <v>126</v>
      </c>
      <c r="H50" s="86" t="s">
        <v>69</v>
      </c>
      <c r="I50" s="79" t="s">
        <v>70</v>
      </c>
      <c r="J50" s="79" t="s">
        <v>631</v>
      </c>
      <c r="K50" s="90" t="s">
        <v>632</v>
      </c>
      <c r="L50" s="303" t="s">
        <v>633</v>
      </c>
      <c r="M50" s="303" t="s">
        <v>633</v>
      </c>
      <c r="N50" s="304">
        <v>10</v>
      </c>
      <c r="O50" s="79" t="s">
        <v>74</v>
      </c>
      <c r="P50" s="303">
        <v>3</v>
      </c>
      <c r="Q50" s="303">
        <v>5</v>
      </c>
      <c r="R50" s="303"/>
      <c r="S50" s="303"/>
      <c r="T50" s="329" t="s">
        <v>444</v>
      </c>
      <c r="U50" s="303" t="s">
        <v>112</v>
      </c>
      <c r="V50" s="303" t="s">
        <v>93</v>
      </c>
      <c r="W50" s="303"/>
      <c r="X50" s="303"/>
      <c r="Y50" s="79" t="s">
        <v>634</v>
      </c>
      <c r="Z50" s="78"/>
      <c r="AA50" s="78"/>
      <c r="AB50" s="78"/>
      <c r="AC50" s="89"/>
      <c r="AD50" s="78"/>
      <c r="AE50" s="78"/>
      <c r="AF50" s="78"/>
      <c r="AG50" s="78"/>
      <c r="AH50" s="104"/>
    </row>
    <row r="51" spans="1:36" s="40" customFormat="1" ht="90" customHeight="1" x14ac:dyDescent="0.25">
      <c r="B51" s="286" t="s">
        <v>474</v>
      </c>
      <c r="C51" s="95"/>
      <c r="D51" s="90"/>
      <c r="E51" s="313" t="s">
        <v>635</v>
      </c>
      <c r="F51" s="86" t="s">
        <v>636</v>
      </c>
      <c r="G51" s="86" t="s">
        <v>97</v>
      </c>
      <c r="H51" s="86" t="s">
        <v>69</v>
      </c>
      <c r="I51" s="108" t="s">
        <v>98</v>
      </c>
      <c r="J51" s="79" t="s">
        <v>637</v>
      </c>
      <c r="K51" s="90" t="s">
        <v>638</v>
      </c>
      <c r="L51" s="303" t="s">
        <v>639</v>
      </c>
      <c r="M51" s="303" t="s">
        <v>639</v>
      </c>
      <c r="N51" s="484">
        <v>100</v>
      </c>
      <c r="O51" s="79" t="s">
        <v>74</v>
      </c>
      <c r="P51" s="303">
        <v>2</v>
      </c>
      <c r="Q51" s="303">
        <v>3</v>
      </c>
      <c r="R51" s="303">
        <v>5</v>
      </c>
      <c r="S51" s="88"/>
      <c r="T51" s="329" t="s">
        <v>472</v>
      </c>
      <c r="U51" s="303" t="s">
        <v>112</v>
      </c>
      <c r="V51" s="303" t="s">
        <v>93</v>
      </c>
      <c r="W51" s="88"/>
      <c r="X51" s="88"/>
      <c r="Y51" s="79" t="s">
        <v>640</v>
      </c>
      <c r="Z51" s="200"/>
      <c r="AA51" s="200"/>
      <c r="AB51" s="133"/>
      <c r="AC51" s="139"/>
      <c r="AD51" s="142"/>
      <c r="AE51" s="78"/>
      <c r="AF51" s="133"/>
      <c r="AG51" s="133"/>
      <c r="AH51" s="82"/>
      <c r="AI51" s="99"/>
      <c r="AJ51" s="99"/>
    </row>
    <row r="52" spans="1:36" s="40" customFormat="1" ht="85.5" customHeight="1" x14ac:dyDescent="0.25">
      <c r="B52" s="383" t="s">
        <v>245</v>
      </c>
      <c r="C52" s="351"/>
      <c r="D52" s="78"/>
      <c r="E52" s="106" t="s">
        <v>641</v>
      </c>
      <c r="F52" s="332" t="s">
        <v>636</v>
      </c>
      <c r="G52" s="332" t="s">
        <v>358</v>
      </c>
      <c r="H52" s="592" t="s">
        <v>69</v>
      </c>
      <c r="I52" s="117" t="s">
        <v>70</v>
      </c>
      <c r="J52" s="132" t="s">
        <v>642</v>
      </c>
      <c r="K52" s="78" t="s">
        <v>643</v>
      </c>
      <c r="L52" s="352" t="s">
        <v>367</v>
      </c>
      <c r="M52" s="86" t="s">
        <v>644</v>
      </c>
      <c r="N52" s="333">
        <v>7000</v>
      </c>
      <c r="O52" s="78" t="s">
        <v>374</v>
      </c>
      <c r="P52" s="104">
        <v>2</v>
      </c>
      <c r="Q52" s="104">
        <v>3</v>
      </c>
      <c r="R52" s="104">
        <v>5</v>
      </c>
      <c r="S52" s="104">
        <v>10</v>
      </c>
      <c r="T52" s="104" t="s">
        <v>325</v>
      </c>
      <c r="U52" s="104" t="s">
        <v>93</v>
      </c>
      <c r="V52" s="104" t="s">
        <v>227</v>
      </c>
      <c r="W52" s="104"/>
      <c r="X52" s="104"/>
      <c r="Y52" s="79" t="s">
        <v>645</v>
      </c>
      <c r="Z52" s="200"/>
      <c r="AA52" s="200"/>
      <c r="AB52" s="133"/>
      <c r="AC52" s="139"/>
      <c r="AD52" s="350"/>
      <c r="AE52" s="78"/>
      <c r="AF52" s="133"/>
      <c r="AG52" s="133"/>
      <c r="AH52" s="82"/>
      <c r="AI52" s="99"/>
      <c r="AJ52" s="99"/>
    </row>
    <row r="53" spans="1:36" s="71" customFormat="1" ht="181.5" customHeight="1" x14ac:dyDescent="0.25">
      <c r="B53" s="285" t="s">
        <v>302</v>
      </c>
      <c r="C53" s="95"/>
      <c r="D53" s="79"/>
      <c r="E53" s="313" t="s">
        <v>646</v>
      </c>
      <c r="F53" s="86" t="s">
        <v>521</v>
      </c>
      <c r="G53" s="86" t="s">
        <v>87</v>
      </c>
      <c r="H53" s="86" t="s">
        <v>69</v>
      </c>
      <c r="I53" s="109" t="s">
        <v>98</v>
      </c>
      <c r="J53" s="42" t="s">
        <v>647</v>
      </c>
      <c r="K53" s="381" t="s">
        <v>648</v>
      </c>
      <c r="L53" s="303" t="s">
        <v>561</v>
      </c>
      <c r="M53" s="303" t="s">
        <v>649</v>
      </c>
      <c r="N53" s="304">
        <v>900</v>
      </c>
      <c r="O53" s="79" t="s">
        <v>260</v>
      </c>
      <c r="P53" s="303">
        <v>3</v>
      </c>
      <c r="Q53" s="303">
        <v>4</v>
      </c>
      <c r="R53" s="303">
        <v>5</v>
      </c>
      <c r="S53" s="303"/>
      <c r="T53" s="303" t="s">
        <v>310</v>
      </c>
      <c r="U53" s="303" t="s">
        <v>227</v>
      </c>
      <c r="V53" s="303" t="s">
        <v>112</v>
      </c>
      <c r="W53" s="303"/>
      <c r="X53" s="303"/>
      <c r="Y53" s="79" t="s">
        <v>634</v>
      </c>
      <c r="Z53" s="276"/>
      <c r="AA53" s="276"/>
      <c r="AB53" s="136"/>
      <c r="AC53" s="506"/>
      <c r="AD53" s="507"/>
      <c r="AE53" s="137"/>
      <c r="AF53" s="137"/>
      <c r="AG53" s="137"/>
      <c r="AH53" s="150"/>
      <c r="AI53" s="83"/>
      <c r="AJ53" s="83"/>
    </row>
    <row r="54" spans="1:36" s="71" customFormat="1" ht="98.25" customHeight="1" x14ac:dyDescent="0.25">
      <c r="B54" s="728" t="s">
        <v>302</v>
      </c>
      <c r="C54" s="95"/>
      <c r="D54" s="90"/>
      <c r="E54" s="85" t="s">
        <v>650</v>
      </c>
      <c r="F54" s="86" t="s">
        <v>636</v>
      </c>
      <c r="G54" s="86" t="s">
        <v>258</v>
      </c>
      <c r="H54" s="86" t="s">
        <v>69</v>
      </c>
      <c r="I54" s="79" t="s">
        <v>70</v>
      </c>
      <c r="J54" s="79" t="s">
        <v>651</v>
      </c>
      <c r="K54" s="79" t="s">
        <v>652</v>
      </c>
      <c r="L54" s="303" t="s">
        <v>653</v>
      </c>
      <c r="M54" s="303" t="s">
        <v>654</v>
      </c>
      <c r="N54" s="304">
        <v>1300</v>
      </c>
      <c r="O54" s="79" t="s">
        <v>374</v>
      </c>
      <c r="P54" s="303">
        <v>3</v>
      </c>
      <c r="Q54" s="303">
        <v>4</v>
      </c>
      <c r="R54" s="303">
        <v>8</v>
      </c>
      <c r="S54" s="303"/>
      <c r="T54" s="303" t="s">
        <v>655</v>
      </c>
      <c r="U54" s="303" t="s">
        <v>227</v>
      </c>
      <c r="V54" s="303" t="s">
        <v>112</v>
      </c>
      <c r="W54" s="303"/>
      <c r="X54" s="303"/>
      <c r="Y54" s="79" t="s">
        <v>656</v>
      </c>
      <c r="Z54" s="281"/>
      <c r="AA54" s="200"/>
      <c r="AB54" s="133"/>
      <c r="AC54" s="133"/>
      <c r="AD54" s="260"/>
      <c r="AE54" s="78"/>
      <c r="AF54" s="133"/>
      <c r="AG54" s="143"/>
      <c r="AH54" s="82"/>
      <c r="AI54" s="83"/>
      <c r="AJ54" s="83"/>
    </row>
    <row r="55" spans="1:36" s="71" customFormat="1" ht="84" customHeight="1" x14ac:dyDescent="0.25">
      <c r="A55" s="100"/>
      <c r="B55" s="461" t="s">
        <v>629</v>
      </c>
      <c r="C55" s="86"/>
      <c r="D55" s="90"/>
      <c r="E55" s="164" t="s">
        <v>657</v>
      </c>
      <c r="F55" s="86" t="s">
        <v>521</v>
      </c>
      <c r="G55" s="86" t="s">
        <v>126</v>
      </c>
      <c r="H55" s="86" t="s">
        <v>69</v>
      </c>
      <c r="I55" s="79" t="s">
        <v>70</v>
      </c>
      <c r="J55" s="90" t="s">
        <v>631</v>
      </c>
      <c r="K55" s="90" t="s">
        <v>658</v>
      </c>
      <c r="L55" s="303" t="s">
        <v>659</v>
      </c>
      <c r="M55" s="303" t="s">
        <v>659</v>
      </c>
      <c r="N55" s="304">
        <v>100</v>
      </c>
      <c r="O55" s="79" t="s">
        <v>74</v>
      </c>
      <c r="P55" s="303">
        <v>3</v>
      </c>
      <c r="Q55" s="303">
        <v>5</v>
      </c>
      <c r="R55" s="303"/>
      <c r="S55" s="303"/>
      <c r="T55" s="329" t="s">
        <v>444</v>
      </c>
      <c r="U55" s="303" t="s">
        <v>112</v>
      </c>
      <c r="V55" s="303" t="s">
        <v>93</v>
      </c>
      <c r="W55" s="303"/>
      <c r="X55" s="303"/>
      <c r="Y55" s="79" t="s">
        <v>660</v>
      </c>
      <c r="Z55" s="78"/>
      <c r="AA55" s="78"/>
      <c r="AB55" s="78"/>
      <c r="AC55" s="78"/>
      <c r="AD55" s="78"/>
      <c r="AE55" s="78"/>
      <c r="AF55" s="78"/>
      <c r="AG55" s="78"/>
      <c r="AH55" s="104"/>
    </row>
    <row r="56" spans="1:36" s="71" customFormat="1" ht="70.5" customHeight="1" x14ac:dyDescent="0.25">
      <c r="A56" s="100"/>
      <c r="B56" s="285" t="s">
        <v>312</v>
      </c>
      <c r="C56" s="95"/>
      <c r="D56" s="90"/>
      <c r="E56" s="312" t="s">
        <v>661</v>
      </c>
      <c r="F56" s="86" t="s">
        <v>636</v>
      </c>
      <c r="G56" s="86" t="s">
        <v>175</v>
      </c>
      <c r="H56" s="86" t="s">
        <v>69</v>
      </c>
      <c r="I56" s="79" t="s">
        <v>70</v>
      </c>
      <c r="J56" s="79" t="s">
        <v>662</v>
      </c>
      <c r="K56" s="79" t="s">
        <v>663</v>
      </c>
      <c r="L56" s="318" t="s">
        <v>664</v>
      </c>
      <c r="M56" s="303" t="s">
        <v>316</v>
      </c>
      <c r="N56" s="304">
        <v>913</v>
      </c>
      <c r="O56" s="79" t="s">
        <v>374</v>
      </c>
      <c r="P56" s="303">
        <v>3</v>
      </c>
      <c r="Q56" s="303">
        <v>5</v>
      </c>
      <c r="R56" s="88"/>
      <c r="S56" s="88"/>
      <c r="T56" s="303" t="s">
        <v>375</v>
      </c>
      <c r="U56" s="303" t="s">
        <v>227</v>
      </c>
      <c r="V56" s="303" t="s">
        <v>103</v>
      </c>
      <c r="W56" s="88"/>
      <c r="X56" s="88"/>
      <c r="Y56" s="79" t="s">
        <v>376</v>
      </c>
      <c r="Z56" s="200"/>
      <c r="AA56" s="200"/>
      <c r="AB56" s="133"/>
      <c r="AC56" s="133"/>
      <c r="AD56" s="133"/>
      <c r="AE56" s="78"/>
      <c r="AF56" s="133"/>
      <c r="AG56" s="133"/>
      <c r="AH56" s="82"/>
      <c r="AI56" s="83"/>
      <c r="AJ56" s="83"/>
    </row>
    <row r="57" spans="1:36" s="77" customFormat="1" ht="105.75" customHeight="1" x14ac:dyDescent="0.25">
      <c r="B57" s="285" t="s">
        <v>364</v>
      </c>
      <c r="C57" s="86" t="s">
        <v>64</v>
      </c>
      <c r="D57" s="85" t="s">
        <v>665</v>
      </c>
      <c r="E57" s="85" t="s">
        <v>666</v>
      </c>
      <c r="F57" s="86" t="s">
        <v>521</v>
      </c>
      <c r="G57" s="86" t="s">
        <v>117</v>
      </c>
      <c r="H57" s="86" t="s">
        <v>69</v>
      </c>
      <c r="I57" s="79" t="s">
        <v>98</v>
      </c>
      <c r="J57" s="79" t="s">
        <v>615</v>
      </c>
      <c r="K57" s="90" t="s">
        <v>667</v>
      </c>
      <c r="L57" s="303" t="s">
        <v>518</v>
      </c>
      <c r="M57" s="303" t="s">
        <v>668</v>
      </c>
      <c r="N57" s="304">
        <v>40</v>
      </c>
      <c r="O57" s="79" t="s">
        <v>74</v>
      </c>
      <c r="P57" s="303">
        <v>3</v>
      </c>
      <c r="Q57" s="303">
        <v>5</v>
      </c>
      <c r="R57" s="303">
        <v>10</v>
      </c>
      <c r="S57" s="303"/>
      <c r="T57" s="303" t="s">
        <v>600</v>
      </c>
      <c r="U57" s="303" t="s">
        <v>93</v>
      </c>
      <c r="V57" s="303" t="s">
        <v>103</v>
      </c>
      <c r="W57" s="303"/>
      <c r="X57" s="303"/>
      <c r="Y57" s="79" t="s">
        <v>669</v>
      </c>
      <c r="Z57" s="272"/>
      <c r="AA57" s="200"/>
      <c r="AB57" s="139"/>
      <c r="AC57" s="139"/>
      <c r="AD57" s="135"/>
      <c r="AE57" s="135"/>
      <c r="AF57" s="135"/>
      <c r="AG57" s="135"/>
      <c r="AH57" s="82"/>
    </row>
    <row r="58" spans="1:36" s="495" customFormat="1" ht="109.5" customHeight="1" x14ac:dyDescent="0.25">
      <c r="B58" s="285" t="s">
        <v>364</v>
      </c>
      <c r="C58" s="156" t="s">
        <v>64</v>
      </c>
      <c r="D58" s="194" t="s">
        <v>670</v>
      </c>
      <c r="E58" s="194" t="s">
        <v>671</v>
      </c>
      <c r="F58" s="156" t="s">
        <v>521</v>
      </c>
      <c r="G58" s="156" t="s">
        <v>87</v>
      </c>
      <c r="H58" s="156" t="s">
        <v>69</v>
      </c>
      <c r="I58" s="469" t="s">
        <v>98</v>
      </c>
      <c r="J58" s="469" t="s">
        <v>615</v>
      </c>
      <c r="K58" s="180" t="s">
        <v>672</v>
      </c>
      <c r="L58" s="483" t="s">
        <v>673</v>
      </c>
      <c r="M58" s="483" t="s">
        <v>355</v>
      </c>
      <c r="N58" s="484">
        <v>5</v>
      </c>
      <c r="O58" s="469" t="s">
        <v>274</v>
      </c>
      <c r="P58" s="483">
        <v>3</v>
      </c>
      <c r="Q58" s="483">
        <v>5</v>
      </c>
      <c r="R58" s="483">
        <v>10</v>
      </c>
      <c r="S58" s="483">
        <v>11</v>
      </c>
      <c r="T58" s="483" t="s">
        <v>600</v>
      </c>
      <c r="U58" s="483" t="s">
        <v>93</v>
      </c>
      <c r="V58" s="483" t="s">
        <v>103</v>
      </c>
      <c r="W58" s="483"/>
      <c r="X58" s="483"/>
      <c r="Y58" s="469" t="s">
        <v>674</v>
      </c>
      <c r="Z58" s="456"/>
      <c r="AA58" s="133"/>
      <c r="AB58" s="456"/>
      <c r="AC58" s="456"/>
      <c r="AD58" s="136"/>
      <c r="AE58" s="136"/>
      <c r="AF58" s="136"/>
      <c r="AG58" s="458"/>
      <c r="AH58" s="150"/>
    </row>
    <row r="59" spans="1:36" ht="207" customHeight="1" x14ac:dyDescent="0.25">
      <c r="A59" s="701"/>
      <c r="B59" s="285" t="s">
        <v>364</v>
      </c>
      <c r="C59" s="86" t="s">
        <v>64</v>
      </c>
      <c r="D59" s="79" t="s">
        <v>675</v>
      </c>
      <c r="E59" s="90" t="s">
        <v>676</v>
      </c>
      <c r="F59" s="86" t="s">
        <v>636</v>
      </c>
      <c r="G59" s="86" t="s">
        <v>117</v>
      </c>
      <c r="H59" s="86" t="s">
        <v>69</v>
      </c>
      <c r="I59" s="79" t="s">
        <v>98</v>
      </c>
      <c r="J59" s="79" t="s">
        <v>615</v>
      </c>
      <c r="K59" s="90" t="s">
        <v>677</v>
      </c>
      <c r="L59" s="303" t="s">
        <v>678</v>
      </c>
      <c r="M59" s="483" t="s">
        <v>355</v>
      </c>
      <c r="N59" s="304">
        <v>15</v>
      </c>
      <c r="O59" s="79" t="s">
        <v>274</v>
      </c>
      <c r="P59" s="303">
        <v>3</v>
      </c>
      <c r="Q59" s="303">
        <v>5</v>
      </c>
      <c r="R59" s="303">
        <v>10</v>
      </c>
      <c r="S59" s="303"/>
      <c r="T59" s="303" t="s">
        <v>679</v>
      </c>
      <c r="U59" s="303" t="s">
        <v>93</v>
      </c>
      <c r="V59" s="303" t="s">
        <v>103</v>
      </c>
      <c r="W59" s="88"/>
      <c r="X59" s="88"/>
      <c r="Y59" s="79" t="s">
        <v>680</v>
      </c>
      <c r="Z59" s="272"/>
      <c r="AA59" s="200"/>
      <c r="AB59" s="139"/>
      <c r="AC59" s="139"/>
      <c r="AD59" s="135"/>
      <c r="AE59" s="78"/>
      <c r="AF59" s="133"/>
      <c r="AG59" s="133"/>
      <c r="AH59" s="82"/>
      <c r="AI59" s="83"/>
      <c r="AJ59" s="83"/>
    </row>
    <row r="60" spans="1:36" s="190" customFormat="1" ht="75" x14ac:dyDescent="0.25">
      <c r="B60" s="285" t="s">
        <v>364</v>
      </c>
      <c r="C60" s="86" t="s">
        <v>64</v>
      </c>
      <c r="D60" s="85" t="s">
        <v>681</v>
      </c>
      <c r="E60" s="85" t="s">
        <v>682</v>
      </c>
      <c r="F60" s="86" t="s">
        <v>636</v>
      </c>
      <c r="G60" s="86" t="s">
        <v>87</v>
      </c>
      <c r="H60" s="86" t="s">
        <v>69</v>
      </c>
      <c r="I60" s="79" t="s">
        <v>98</v>
      </c>
      <c r="J60" s="79" t="s">
        <v>683</v>
      </c>
      <c r="K60" s="90" t="s">
        <v>684</v>
      </c>
      <c r="L60" s="303" t="s">
        <v>685</v>
      </c>
      <c r="M60" s="303" t="s">
        <v>686</v>
      </c>
      <c r="N60" s="304">
        <v>15</v>
      </c>
      <c r="O60" s="79" t="s">
        <v>274</v>
      </c>
      <c r="P60" s="303">
        <v>3</v>
      </c>
      <c r="Q60" s="303">
        <v>5</v>
      </c>
      <c r="R60" s="303"/>
      <c r="S60" s="303"/>
      <c r="T60" s="303" t="s">
        <v>679</v>
      </c>
      <c r="U60" s="303" t="s">
        <v>93</v>
      </c>
      <c r="V60" s="303" t="s">
        <v>103</v>
      </c>
      <c r="W60" s="303"/>
      <c r="X60" s="303"/>
      <c r="Y60" s="79" t="s">
        <v>687</v>
      </c>
      <c r="Z60" s="89"/>
      <c r="AA60" s="78"/>
      <c r="AB60" s="89"/>
      <c r="AC60" s="89"/>
      <c r="AD60" s="87"/>
      <c r="AE60" s="135"/>
      <c r="AF60" s="135"/>
      <c r="AG60" s="135"/>
      <c r="AH60" s="82"/>
    </row>
    <row r="61" spans="1:36" ht="75" x14ac:dyDescent="0.25">
      <c r="B61" s="284" t="s">
        <v>364</v>
      </c>
      <c r="C61" s="86" t="s">
        <v>64</v>
      </c>
      <c r="D61" s="79" t="s">
        <v>688</v>
      </c>
      <c r="E61" s="90" t="s">
        <v>689</v>
      </c>
      <c r="F61" s="86" t="s">
        <v>636</v>
      </c>
      <c r="G61" s="86" t="s">
        <v>87</v>
      </c>
      <c r="H61" s="86" t="s">
        <v>69</v>
      </c>
      <c r="I61" s="79" t="s">
        <v>98</v>
      </c>
      <c r="J61" s="79" t="s">
        <v>690</v>
      </c>
      <c r="K61" s="90" t="s">
        <v>691</v>
      </c>
      <c r="L61" s="303" t="s">
        <v>692</v>
      </c>
      <c r="M61" s="163" t="s">
        <v>693</v>
      </c>
      <c r="N61" s="304">
        <v>10</v>
      </c>
      <c r="O61" s="79" t="s">
        <v>74</v>
      </c>
      <c r="P61" s="303">
        <v>3</v>
      </c>
      <c r="Q61" s="303">
        <v>5</v>
      </c>
      <c r="R61" s="303"/>
      <c r="S61" s="303"/>
      <c r="T61" s="303" t="s">
        <v>679</v>
      </c>
      <c r="U61" s="303" t="s">
        <v>76</v>
      </c>
      <c r="V61" s="303" t="s">
        <v>93</v>
      </c>
      <c r="W61" s="303" t="s">
        <v>103</v>
      </c>
      <c r="X61" s="303"/>
      <c r="Y61" s="79" t="s">
        <v>694</v>
      </c>
      <c r="Z61" s="272"/>
      <c r="AA61" s="200"/>
      <c r="AB61" s="133"/>
      <c r="AC61" s="139"/>
      <c r="AD61" s="137"/>
      <c r="AE61" s="78"/>
      <c r="AF61" s="133"/>
      <c r="AG61" s="133"/>
      <c r="AH61" s="82"/>
      <c r="AI61" s="83"/>
      <c r="AJ61" s="83"/>
    </row>
    <row r="62" spans="1:36" s="71" customFormat="1" ht="96.75" customHeight="1" x14ac:dyDescent="0.25">
      <c r="B62" s="285" t="s">
        <v>302</v>
      </c>
      <c r="C62" s="95"/>
      <c r="D62" s="90"/>
      <c r="E62" s="79" t="s">
        <v>695</v>
      </c>
      <c r="F62" s="86" t="s">
        <v>696</v>
      </c>
      <c r="G62" s="86" t="s">
        <v>258</v>
      </c>
      <c r="H62" s="86" t="s">
        <v>69</v>
      </c>
      <c r="I62" s="108" t="s">
        <v>152</v>
      </c>
      <c r="J62" s="79" t="s">
        <v>697</v>
      </c>
      <c r="K62" s="79" t="s">
        <v>698</v>
      </c>
      <c r="L62" s="303" t="s">
        <v>699</v>
      </c>
      <c r="M62" s="303" t="s">
        <v>700</v>
      </c>
      <c r="N62" s="304">
        <v>1500</v>
      </c>
      <c r="O62" s="79" t="s">
        <v>74</v>
      </c>
      <c r="P62" s="303">
        <v>3</v>
      </c>
      <c r="Q62" s="303">
        <v>4</v>
      </c>
      <c r="R62" s="303">
        <v>8</v>
      </c>
      <c r="S62" s="303"/>
      <c r="T62" s="303" t="s">
        <v>655</v>
      </c>
      <c r="U62" s="303" t="s">
        <v>227</v>
      </c>
      <c r="V62" s="303" t="s">
        <v>112</v>
      </c>
      <c r="W62" s="303"/>
      <c r="X62" s="303"/>
      <c r="Y62" s="79" t="s">
        <v>701</v>
      </c>
      <c r="Z62" s="200"/>
      <c r="AA62" s="200"/>
      <c r="AB62" s="78"/>
      <c r="AC62" s="144"/>
      <c r="AD62" s="228"/>
      <c r="AE62" s="132"/>
      <c r="AF62" s="133"/>
      <c r="AG62" s="143"/>
      <c r="AH62" s="82"/>
      <c r="AI62" s="83"/>
      <c r="AJ62" s="83"/>
    </row>
    <row r="63" spans="1:36" s="71" customFormat="1" ht="75" x14ac:dyDescent="0.25">
      <c r="B63" s="383" t="s">
        <v>245</v>
      </c>
      <c r="C63" s="332" t="s">
        <v>64</v>
      </c>
      <c r="D63" s="78" t="s">
        <v>702</v>
      </c>
      <c r="E63" s="78" t="s">
        <v>703</v>
      </c>
      <c r="F63" s="332" t="s">
        <v>636</v>
      </c>
      <c r="G63" s="332" t="s">
        <v>97</v>
      </c>
      <c r="H63" s="592" t="s">
        <v>69</v>
      </c>
      <c r="I63" s="117" t="s">
        <v>70</v>
      </c>
      <c r="J63" s="132" t="s">
        <v>704</v>
      </c>
      <c r="K63" s="78" t="s">
        <v>705</v>
      </c>
      <c r="L63" s="104" t="s">
        <v>367</v>
      </c>
      <c r="M63" s="104" t="s">
        <v>706</v>
      </c>
      <c r="N63" s="333">
        <v>200</v>
      </c>
      <c r="O63" s="78" t="s">
        <v>74</v>
      </c>
      <c r="P63" s="104">
        <v>3</v>
      </c>
      <c r="Q63" s="104">
        <v>5</v>
      </c>
      <c r="R63" s="104">
        <v>10</v>
      </c>
      <c r="S63" s="104">
        <v>11</v>
      </c>
      <c r="T63" s="104" t="s">
        <v>512</v>
      </c>
      <c r="U63" s="104" t="s">
        <v>227</v>
      </c>
      <c r="V63" s="104" t="s">
        <v>93</v>
      </c>
      <c r="W63" s="104"/>
      <c r="X63" s="104"/>
      <c r="Y63" s="79" t="s">
        <v>645</v>
      </c>
      <c r="Z63" s="281"/>
      <c r="AA63" s="200"/>
      <c r="AB63" s="87"/>
      <c r="AC63" s="87"/>
      <c r="AD63" s="87"/>
      <c r="AE63" s="78"/>
      <c r="AF63" s="87"/>
      <c r="AG63" s="87"/>
      <c r="AH63" s="104"/>
    </row>
    <row r="64" spans="1:36" s="71" customFormat="1" ht="69.75" customHeight="1" x14ac:dyDescent="0.25">
      <c r="A64" s="100"/>
      <c r="B64" s="284" t="s">
        <v>245</v>
      </c>
      <c r="C64" s="86" t="s">
        <v>64</v>
      </c>
      <c r="D64" s="79" t="s">
        <v>707</v>
      </c>
      <c r="E64" s="85" t="s">
        <v>708</v>
      </c>
      <c r="F64" s="86" t="s">
        <v>696</v>
      </c>
      <c r="G64" s="86" t="s">
        <v>117</v>
      </c>
      <c r="H64" s="591" t="s">
        <v>69</v>
      </c>
      <c r="I64" s="315" t="s">
        <v>152</v>
      </c>
      <c r="J64" s="321" t="s">
        <v>508</v>
      </c>
      <c r="K64" s="79" t="s">
        <v>709</v>
      </c>
      <c r="L64" s="303" t="s">
        <v>367</v>
      </c>
      <c r="M64" s="303" t="s">
        <v>710</v>
      </c>
      <c r="N64" s="304">
        <v>200</v>
      </c>
      <c r="O64" s="79" t="s">
        <v>260</v>
      </c>
      <c r="P64" s="303">
        <v>3</v>
      </c>
      <c r="Q64" s="303">
        <v>5</v>
      </c>
      <c r="R64" s="303">
        <v>10</v>
      </c>
      <c r="S64" s="303">
        <v>11</v>
      </c>
      <c r="T64" s="303" t="s">
        <v>325</v>
      </c>
      <c r="U64" s="303" t="s">
        <v>93</v>
      </c>
      <c r="V64" s="303" t="s">
        <v>227</v>
      </c>
      <c r="W64" s="303" t="s">
        <v>76</v>
      </c>
      <c r="X64" s="303"/>
      <c r="Y64" s="79" t="s">
        <v>369</v>
      </c>
      <c r="Z64" s="107"/>
      <c r="AA64" s="107"/>
      <c r="AB64" s="107"/>
      <c r="AC64" s="503"/>
      <c r="AD64" s="504"/>
      <c r="AE64" s="107"/>
      <c r="AF64" s="107"/>
      <c r="AG64" s="107"/>
      <c r="AH64" s="231"/>
    </row>
    <row r="65" spans="1:42" s="71" customFormat="1" ht="148.5" customHeight="1" x14ac:dyDescent="0.25">
      <c r="B65" s="285" t="s">
        <v>327</v>
      </c>
      <c r="C65" s="95"/>
      <c r="D65" s="79"/>
      <c r="E65" s="79" t="s">
        <v>711</v>
      </c>
      <c r="F65" s="86" t="s">
        <v>696</v>
      </c>
      <c r="G65" s="86" t="s">
        <v>126</v>
      </c>
      <c r="H65" s="86" t="s">
        <v>69</v>
      </c>
      <c r="I65" s="109" t="s">
        <v>118</v>
      </c>
      <c r="J65" s="85" t="s">
        <v>344</v>
      </c>
      <c r="K65" s="79" t="s">
        <v>712</v>
      </c>
      <c r="L65" s="303" t="s">
        <v>713</v>
      </c>
      <c r="M65" s="303" t="s">
        <v>346</v>
      </c>
      <c r="N65" s="304">
        <v>350</v>
      </c>
      <c r="O65" s="79" t="s">
        <v>347</v>
      </c>
      <c r="P65" s="303">
        <v>2</v>
      </c>
      <c r="Q65" s="303">
        <v>3</v>
      </c>
      <c r="R65" s="303">
        <v>5</v>
      </c>
      <c r="S65" s="303">
        <v>10</v>
      </c>
      <c r="T65" s="303" t="s">
        <v>523</v>
      </c>
      <c r="U65" s="303" t="s">
        <v>76</v>
      </c>
      <c r="V65" s="303" t="s">
        <v>112</v>
      </c>
      <c r="W65" s="303" t="s">
        <v>227</v>
      </c>
      <c r="X65" s="303"/>
      <c r="Y65" s="166" t="s">
        <v>714</v>
      </c>
      <c r="Z65" s="277"/>
      <c r="AA65" s="277"/>
      <c r="AB65" s="148"/>
      <c r="AC65" s="148"/>
      <c r="AD65" s="527"/>
      <c r="AE65" s="117"/>
      <c r="AF65" s="148"/>
      <c r="AG65" s="117"/>
      <c r="AH65" s="174"/>
      <c r="AI65" s="83"/>
      <c r="AJ65" s="83"/>
    </row>
    <row r="66" spans="1:42" s="83" customFormat="1" ht="115.5" customHeight="1" x14ac:dyDescent="0.25">
      <c r="B66" s="285" t="s">
        <v>364</v>
      </c>
      <c r="C66" s="156" t="s">
        <v>64</v>
      </c>
      <c r="D66" s="469" t="s">
        <v>715</v>
      </c>
      <c r="E66" s="469" t="s">
        <v>716</v>
      </c>
      <c r="F66" s="156" t="s">
        <v>636</v>
      </c>
      <c r="G66" s="156" t="s">
        <v>117</v>
      </c>
      <c r="H66" s="156" t="s">
        <v>69</v>
      </c>
      <c r="I66" s="194" t="s">
        <v>98</v>
      </c>
      <c r="J66" s="194" t="s">
        <v>387</v>
      </c>
      <c r="K66" s="194" t="s">
        <v>717</v>
      </c>
      <c r="L66" s="483" t="s">
        <v>718</v>
      </c>
      <c r="M66" s="492" t="s">
        <v>719</v>
      </c>
      <c r="N66" s="493">
        <v>60</v>
      </c>
      <c r="O66" s="194" t="s">
        <v>74</v>
      </c>
      <c r="P66" s="483">
        <v>3</v>
      </c>
      <c r="Q66" s="483">
        <v>5</v>
      </c>
      <c r="R66" s="483">
        <v>10</v>
      </c>
      <c r="S66" s="483"/>
      <c r="T66" s="483" t="s">
        <v>679</v>
      </c>
      <c r="U66" s="483" t="s">
        <v>93</v>
      </c>
      <c r="V66" s="483" t="s">
        <v>103</v>
      </c>
      <c r="W66" s="483"/>
      <c r="X66" s="483"/>
      <c r="Y66" s="194" t="s">
        <v>618</v>
      </c>
      <c r="Z66" s="154"/>
      <c r="AA66" s="141"/>
      <c r="AB66" s="154"/>
      <c r="AC66" s="154"/>
      <c r="AD66" s="140"/>
      <c r="AE66" s="141"/>
      <c r="AF66" s="141"/>
      <c r="AG66" s="141"/>
      <c r="AH66" s="155"/>
    </row>
    <row r="67" spans="1:42" s="71" customFormat="1" ht="45" x14ac:dyDescent="0.25">
      <c r="A67" s="100"/>
      <c r="B67" s="289" t="s">
        <v>312</v>
      </c>
      <c r="C67" s="95"/>
      <c r="D67" s="90"/>
      <c r="E67" s="312" t="s">
        <v>720</v>
      </c>
      <c r="F67" s="86" t="s">
        <v>696</v>
      </c>
      <c r="G67" s="86" t="s">
        <v>175</v>
      </c>
      <c r="H67" s="86" t="s">
        <v>69</v>
      </c>
      <c r="I67" s="79" t="s">
        <v>152</v>
      </c>
      <c r="J67" s="79" t="s">
        <v>721</v>
      </c>
      <c r="K67" s="79" t="s">
        <v>722</v>
      </c>
      <c r="L67" s="303" t="s">
        <v>723</v>
      </c>
      <c r="M67" s="303" t="s">
        <v>724</v>
      </c>
      <c r="N67" s="320">
        <v>700</v>
      </c>
      <c r="O67" s="79" t="s">
        <v>374</v>
      </c>
      <c r="P67" s="303">
        <v>3</v>
      </c>
      <c r="Q67" s="303">
        <v>5</v>
      </c>
      <c r="R67" s="88"/>
      <c r="S67" s="88"/>
      <c r="T67" s="303" t="s">
        <v>375</v>
      </c>
      <c r="U67" s="303" t="s">
        <v>227</v>
      </c>
      <c r="V67" s="303" t="s">
        <v>103</v>
      </c>
      <c r="W67" s="88"/>
      <c r="X67" s="88"/>
      <c r="Y67" s="79" t="s">
        <v>725</v>
      </c>
      <c r="Z67" s="200"/>
      <c r="AA67" s="200"/>
      <c r="AB67" s="133"/>
      <c r="AC67" s="141"/>
      <c r="AD67" s="133"/>
      <c r="AE67" s="78"/>
      <c r="AF67" s="133"/>
      <c r="AG67" s="133"/>
      <c r="AH67" s="82"/>
      <c r="AI67" s="83"/>
      <c r="AJ67" s="83"/>
    </row>
    <row r="68" spans="1:42" s="83" customFormat="1" ht="210" customHeight="1" x14ac:dyDescent="0.25">
      <c r="B68" s="285" t="s">
        <v>474</v>
      </c>
      <c r="C68" s="156" t="s">
        <v>64</v>
      </c>
      <c r="D68" s="180" t="s">
        <v>726</v>
      </c>
      <c r="E68" s="469" t="s">
        <v>727</v>
      </c>
      <c r="F68" s="156" t="s">
        <v>728</v>
      </c>
      <c r="G68" s="156" t="s">
        <v>97</v>
      </c>
      <c r="H68" s="156" t="s">
        <v>69</v>
      </c>
      <c r="I68" s="469" t="s">
        <v>152</v>
      </c>
      <c r="J68" s="469" t="s">
        <v>637</v>
      </c>
      <c r="K68" s="469" t="s">
        <v>729</v>
      </c>
      <c r="L68" s="483" t="s">
        <v>730</v>
      </c>
      <c r="M68" s="483" t="s">
        <v>731</v>
      </c>
      <c r="N68" s="484">
        <v>200</v>
      </c>
      <c r="O68" s="469" t="s">
        <v>74</v>
      </c>
      <c r="P68" s="483">
        <v>2</v>
      </c>
      <c r="Q68" s="483">
        <v>3</v>
      </c>
      <c r="R68" s="483">
        <v>5</v>
      </c>
      <c r="S68" s="483"/>
      <c r="T68" s="483" t="s">
        <v>732</v>
      </c>
      <c r="U68" s="483" t="s">
        <v>112</v>
      </c>
      <c r="V68" s="483" t="s">
        <v>93</v>
      </c>
      <c r="W68" s="483"/>
      <c r="X68" s="483"/>
      <c r="Y68" s="469" t="s">
        <v>402</v>
      </c>
      <c r="Z68" s="133"/>
      <c r="AA68" s="133"/>
      <c r="AB68" s="133"/>
      <c r="AC68" s="133"/>
      <c r="AD68" s="133"/>
      <c r="AE68" s="133"/>
      <c r="AF68" s="133"/>
      <c r="AG68" s="133"/>
      <c r="AH68" s="82"/>
    </row>
    <row r="69" spans="1:42" s="71" customFormat="1" ht="75" x14ac:dyDescent="0.25">
      <c r="A69" s="100"/>
      <c r="B69" s="284" t="s">
        <v>629</v>
      </c>
      <c r="C69" s="86" t="s">
        <v>64</v>
      </c>
      <c r="D69" s="79" t="s">
        <v>733</v>
      </c>
      <c r="E69" s="79" t="s">
        <v>734</v>
      </c>
      <c r="F69" s="86" t="s">
        <v>696</v>
      </c>
      <c r="G69" s="86" t="s">
        <v>87</v>
      </c>
      <c r="H69" s="86" t="s">
        <v>69</v>
      </c>
      <c r="I69" s="79" t="s">
        <v>152</v>
      </c>
      <c r="J69" s="90" t="s">
        <v>735</v>
      </c>
      <c r="K69" s="79" t="s">
        <v>736</v>
      </c>
      <c r="L69" s="303" t="s">
        <v>633</v>
      </c>
      <c r="M69" s="303" t="s">
        <v>737</v>
      </c>
      <c r="N69" s="304">
        <v>0</v>
      </c>
      <c r="O69" s="79" t="s">
        <v>74</v>
      </c>
      <c r="P69" s="303">
        <v>3</v>
      </c>
      <c r="Q69" s="303">
        <v>5</v>
      </c>
      <c r="R69" s="303"/>
      <c r="S69" s="303"/>
      <c r="T69" s="303" t="s">
        <v>472</v>
      </c>
      <c r="U69" s="303" t="s">
        <v>93</v>
      </c>
      <c r="V69" s="303"/>
      <c r="W69" s="303"/>
      <c r="X69" s="303"/>
      <c r="Y69" s="79" t="s">
        <v>738</v>
      </c>
      <c r="Z69" s="78"/>
      <c r="AA69" s="78"/>
      <c r="AB69" s="78"/>
      <c r="AC69" s="462"/>
      <c r="AD69" s="78"/>
      <c r="AE69" s="78"/>
      <c r="AF69" s="78"/>
      <c r="AG69" s="78"/>
      <c r="AH69" s="104"/>
    </row>
    <row r="70" spans="1:42" s="71" customFormat="1" ht="87" customHeight="1" x14ac:dyDescent="0.25">
      <c r="B70" s="284" t="s">
        <v>403</v>
      </c>
      <c r="C70" s="86" t="s">
        <v>64</v>
      </c>
      <c r="D70" s="79" t="s">
        <v>739</v>
      </c>
      <c r="E70" s="79" t="s">
        <v>740</v>
      </c>
      <c r="F70" s="86" t="s">
        <v>636</v>
      </c>
      <c r="G70" s="86" t="s">
        <v>68</v>
      </c>
      <c r="H70" s="86" t="s">
        <v>69</v>
      </c>
      <c r="I70" s="79" t="s">
        <v>152</v>
      </c>
      <c r="J70" s="79" t="s">
        <v>406</v>
      </c>
      <c r="K70" s="79" t="s">
        <v>741</v>
      </c>
      <c r="L70" s="303" t="s">
        <v>742</v>
      </c>
      <c r="M70" s="303" t="s">
        <v>742</v>
      </c>
      <c r="N70" s="304">
        <v>10</v>
      </c>
      <c r="O70" s="79" t="s">
        <v>374</v>
      </c>
      <c r="P70" s="303">
        <v>2</v>
      </c>
      <c r="Q70" s="303">
        <v>3</v>
      </c>
      <c r="R70" s="303">
        <v>4</v>
      </c>
      <c r="S70" s="303">
        <v>10</v>
      </c>
      <c r="T70" s="303" t="s">
        <v>409</v>
      </c>
      <c r="U70" s="303" t="s">
        <v>112</v>
      </c>
      <c r="V70" s="303" t="s">
        <v>93</v>
      </c>
      <c r="W70" s="303" t="s">
        <v>76</v>
      </c>
      <c r="X70" s="303"/>
      <c r="Y70" s="79" t="s">
        <v>743</v>
      </c>
      <c r="Z70" s="78"/>
      <c r="AA70" s="200"/>
      <c r="AB70" s="133"/>
      <c r="AC70" s="133"/>
      <c r="AD70" s="133"/>
      <c r="AE70" s="78"/>
      <c r="AF70" s="133"/>
      <c r="AG70" s="133"/>
      <c r="AH70" s="82"/>
      <c r="AI70" s="83"/>
      <c r="AJ70" s="83"/>
    </row>
    <row r="71" spans="1:42" s="71" customFormat="1" ht="131.25" customHeight="1" x14ac:dyDescent="0.25">
      <c r="A71" s="100"/>
      <c r="B71" s="284" t="s">
        <v>629</v>
      </c>
      <c r="C71" s="86" t="s">
        <v>64</v>
      </c>
      <c r="D71" s="312" t="s">
        <v>744</v>
      </c>
      <c r="E71" s="79" t="s">
        <v>745</v>
      </c>
      <c r="F71" s="86" t="s">
        <v>728</v>
      </c>
      <c r="G71" s="86" t="s">
        <v>97</v>
      </c>
      <c r="H71" s="86" t="s">
        <v>69</v>
      </c>
      <c r="I71" s="79" t="s">
        <v>118</v>
      </c>
      <c r="J71" s="79" t="s">
        <v>631</v>
      </c>
      <c r="K71" s="79" t="s">
        <v>746</v>
      </c>
      <c r="L71" s="303" t="s">
        <v>747</v>
      </c>
      <c r="M71" s="303" t="s">
        <v>748</v>
      </c>
      <c r="N71" s="304">
        <v>200</v>
      </c>
      <c r="O71" s="79" t="s">
        <v>74</v>
      </c>
      <c r="P71" s="303">
        <v>3</v>
      </c>
      <c r="Q71" s="303">
        <v>5</v>
      </c>
      <c r="R71" s="303"/>
      <c r="S71" s="303"/>
      <c r="T71" s="329" t="s">
        <v>444</v>
      </c>
      <c r="U71" s="303" t="s">
        <v>112</v>
      </c>
      <c r="V71" s="303" t="s">
        <v>93</v>
      </c>
      <c r="W71" s="303" t="s">
        <v>76</v>
      </c>
      <c r="X71" s="303"/>
      <c r="Y71" s="79" t="s">
        <v>749</v>
      </c>
      <c r="Z71" s="78"/>
      <c r="AA71" s="78"/>
      <c r="AB71" s="78"/>
      <c r="AC71" s="126"/>
      <c r="AD71" s="78"/>
      <c r="AE71" s="78"/>
      <c r="AF71" s="78"/>
      <c r="AG71" s="78"/>
      <c r="AH71" s="104"/>
    </row>
    <row r="72" spans="1:42" s="71" customFormat="1" ht="88.5" customHeight="1" x14ac:dyDescent="0.25">
      <c r="A72" s="100"/>
      <c r="B72" s="284" t="s">
        <v>629</v>
      </c>
      <c r="C72" s="86"/>
      <c r="D72" s="90"/>
      <c r="E72" s="79" t="s">
        <v>750</v>
      </c>
      <c r="F72" s="86" t="s">
        <v>751</v>
      </c>
      <c r="G72" s="86" t="s">
        <v>126</v>
      </c>
      <c r="H72" s="86" t="s">
        <v>69</v>
      </c>
      <c r="I72" s="79" t="s">
        <v>118</v>
      </c>
      <c r="J72" s="79" t="s">
        <v>631</v>
      </c>
      <c r="K72" s="90" t="s">
        <v>632</v>
      </c>
      <c r="L72" s="303" t="s">
        <v>659</v>
      </c>
      <c r="M72" s="303" t="s">
        <v>659</v>
      </c>
      <c r="N72" s="304">
        <v>100</v>
      </c>
      <c r="O72" s="79" t="s">
        <v>74</v>
      </c>
      <c r="P72" s="303">
        <v>3</v>
      </c>
      <c r="Q72" s="303">
        <v>5</v>
      </c>
      <c r="R72" s="303"/>
      <c r="S72" s="303"/>
      <c r="T72" s="329" t="s">
        <v>444</v>
      </c>
      <c r="U72" s="303" t="s">
        <v>112</v>
      </c>
      <c r="V72" s="303" t="s">
        <v>93</v>
      </c>
      <c r="W72" s="303"/>
      <c r="X72" s="303"/>
      <c r="Y72" s="79" t="s">
        <v>752</v>
      </c>
      <c r="Z72" s="78"/>
      <c r="AA72" s="78"/>
      <c r="AB72" s="78"/>
      <c r="AC72" s="78"/>
      <c r="AD72" s="78"/>
      <c r="AE72" s="78"/>
      <c r="AF72" s="78"/>
      <c r="AG72" s="78"/>
      <c r="AH72" s="104"/>
    </row>
    <row r="73" spans="1:42" s="71" customFormat="1" ht="107.25" customHeight="1" x14ac:dyDescent="0.25">
      <c r="A73" s="100"/>
      <c r="B73" s="284" t="s">
        <v>629</v>
      </c>
      <c r="C73" s="86"/>
      <c r="D73" s="90"/>
      <c r="E73" s="79" t="s">
        <v>753</v>
      </c>
      <c r="F73" s="86" t="s">
        <v>751</v>
      </c>
      <c r="G73" s="86" t="s">
        <v>126</v>
      </c>
      <c r="H73" s="86" t="s">
        <v>69</v>
      </c>
      <c r="I73" s="79" t="s">
        <v>152</v>
      </c>
      <c r="J73" s="79" t="s">
        <v>631</v>
      </c>
      <c r="K73" s="90" t="s">
        <v>632</v>
      </c>
      <c r="L73" s="303" t="s">
        <v>659</v>
      </c>
      <c r="M73" s="303" t="s">
        <v>659</v>
      </c>
      <c r="N73" s="304">
        <v>150</v>
      </c>
      <c r="O73" s="79" t="s">
        <v>74</v>
      </c>
      <c r="P73" s="303">
        <v>3</v>
      </c>
      <c r="Q73" s="303">
        <v>5</v>
      </c>
      <c r="R73" s="303"/>
      <c r="S73" s="303"/>
      <c r="T73" s="329" t="s">
        <v>444</v>
      </c>
      <c r="U73" s="303" t="s">
        <v>112</v>
      </c>
      <c r="V73" s="303" t="s">
        <v>93</v>
      </c>
      <c r="W73" s="303"/>
      <c r="X73" s="303"/>
      <c r="Y73" s="79" t="s">
        <v>754</v>
      </c>
      <c r="Z73" s="78"/>
      <c r="AA73" s="78"/>
      <c r="AB73" s="78"/>
      <c r="AC73" s="78"/>
      <c r="AD73" s="78"/>
      <c r="AE73" s="78"/>
      <c r="AF73" s="78"/>
      <c r="AG73" s="78"/>
      <c r="AH73" s="104"/>
    </row>
    <row r="74" spans="1:42" s="83" customFormat="1" ht="163.5" customHeight="1" x14ac:dyDescent="0.25">
      <c r="B74" s="285" t="s">
        <v>403</v>
      </c>
      <c r="C74" s="156" t="s">
        <v>64</v>
      </c>
      <c r="D74" s="469" t="s">
        <v>755</v>
      </c>
      <c r="E74" s="469" t="s">
        <v>756</v>
      </c>
      <c r="F74" s="156" t="s">
        <v>696</v>
      </c>
      <c r="G74" s="156" t="s">
        <v>358</v>
      </c>
      <c r="H74" s="156" t="s">
        <v>69</v>
      </c>
      <c r="I74" s="469" t="s">
        <v>118</v>
      </c>
      <c r="J74" s="469" t="s">
        <v>551</v>
      </c>
      <c r="K74" s="180" t="s">
        <v>757</v>
      </c>
      <c r="L74" s="483" t="s">
        <v>758</v>
      </c>
      <c r="M74" s="483" t="s">
        <v>758</v>
      </c>
      <c r="N74" s="484" t="s">
        <v>759</v>
      </c>
      <c r="O74" s="469" t="s">
        <v>374</v>
      </c>
      <c r="P74" s="483">
        <v>2</v>
      </c>
      <c r="Q74" s="483">
        <v>3</v>
      </c>
      <c r="R74" s="483">
        <v>4</v>
      </c>
      <c r="S74" s="483">
        <v>10</v>
      </c>
      <c r="T74" s="327" t="s">
        <v>472</v>
      </c>
      <c r="U74" s="483" t="s">
        <v>112</v>
      </c>
      <c r="V74" s="483" t="s">
        <v>76</v>
      </c>
      <c r="W74" s="483"/>
      <c r="X74" s="483"/>
      <c r="Y74" s="469" t="s">
        <v>760</v>
      </c>
      <c r="Z74" s="133"/>
      <c r="AA74" s="133"/>
      <c r="AB74" s="133"/>
      <c r="AC74" s="133"/>
      <c r="AD74" s="133"/>
      <c r="AE74" s="133"/>
      <c r="AF74" s="133"/>
      <c r="AG74" s="133"/>
      <c r="AH74" s="82"/>
    </row>
    <row r="75" spans="1:42" s="83" customFormat="1" ht="150" customHeight="1" x14ac:dyDescent="0.25">
      <c r="B75" s="285" t="s">
        <v>474</v>
      </c>
      <c r="C75" s="156"/>
      <c r="D75" s="469"/>
      <c r="E75" s="469" t="s">
        <v>761</v>
      </c>
      <c r="F75" s="156" t="s">
        <v>762</v>
      </c>
      <c r="G75" s="156" t="s">
        <v>97</v>
      </c>
      <c r="H75" s="156" t="s">
        <v>69</v>
      </c>
      <c r="I75" s="469" t="s">
        <v>152</v>
      </c>
      <c r="J75" s="469" t="s">
        <v>637</v>
      </c>
      <c r="K75" s="80" t="s">
        <v>763</v>
      </c>
      <c r="L75" s="483" t="s">
        <v>764</v>
      </c>
      <c r="M75" s="483" t="s">
        <v>731</v>
      </c>
      <c r="N75" s="484">
        <v>80</v>
      </c>
      <c r="O75" s="469" t="s">
        <v>74</v>
      </c>
      <c r="P75" s="483">
        <v>2</v>
      </c>
      <c r="Q75" s="483">
        <v>3</v>
      </c>
      <c r="R75" s="483">
        <v>4</v>
      </c>
      <c r="S75" s="483">
        <v>5</v>
      </c>
      <c r="T75" s="483" t="s">
        <v>765</v>
      </c>
      <c r="U75" s="483" t="s">
        <v>112</v>
      </c>
      <c r="V75" s="483" t="s">
        <v>93</v>
      </c>
      <c r="W75" s="483"/>
      <c r="X75" s="483"/>
      <c r="Y75" s="469" t="s">
        <v>402</v>
      </c>
      <c r="Z75" s="133"/>
      <c r="AA75" s="133"/>
      <c r="AB75" s="133"/>
      <c r="AC75" s="133"/>
      <c r="AD75" s="133"/>
      <c r="AE75" s="133"/>
      <c r="AF75" s="133"/>
      <c r="AG75" s="133"/>
      <c r="AH75" s="82"/>
    </row>
    <row r="76" spans="1:42" s="83" customFormat="1" ht="102" customHeight="1" x14ac:dyDescent="0.25">
      <c r="B76" s="385" t="s">
        <v>437</v>
      </c>
      <c r="C76" s="478" t="s">
        <v>64</v>
      </c>
      <c r="D76" s="194" t="s">
        <v>766</v>
      </c>
      <c r="E76" s="194" t="s">
        <v>767</v>
      </c>
      <c r="F76" s="327" t="s">
        <v>728</v>
      </c>
      <c r="G76" s="327" t="s">
        <v>87</v>
      </c>
      <c r="H76" s="479" t="s">
        <v>69</v>
      </c>
      <c r="I76" s="469" t="s">
        <v>152</v>
      </c>
      <c r="J76" s="180" t="s">
        <v>768</v>
      </c>
      <c r="K76" s="194" t="s">
        <v>769</v>
      </c>
      <c r="L76" s="173" t="s">
        <v>770</v>
      </c>
      <c r="M76" s="327" t="s">
        <v>771</v>
      </c>
      <c r="N76" s="480">
        <v>30</v>
      </c>
      <c r="O76" s="309" t="s">
        <v>74</v>
      </c>
      <c r="P76" s="303">
        <v>3</v>
      </c>
      <c r="Q76" s="303">
        <v>10</v>
      </c>
      <c r="R76" s="303"/>
      <c r="S76" s="303"/>
      <c r="T76" s="327" t="s">
        <v>772</v>
      </c>
      <c r="U76" s="303" t="s">
        <v>112</v>
      </c>
      <c r="V76" s="303" t="s">
        <v>93</v>
      </c>
      <c r="W76" s="303"/>
      <c r="X76" s="303"/>
      <c r="Y76" s="194" t="s">
        <v>773</v>
      </c>
      <c r="Z76" s="476"/>
      <c r="AA76" s="475"/>
      <c r="AB76" s="475"/>
      <c r="AC76" s="476"/>
      <c r="AD76" s="475"/>
      <c r="AE76" s="475"/>
      <c r="AF76" s="473"/>
      <c r="AG76" s="475"/>
      <c r="AH76" s="474"/>
    </row>
    <row r="77" spans="1:42" s="83" customFormat="1" ht="105" x14ac:dyDescent="0.25">
      <c r="B77" s="544" t="s">
        <v>327</v>
      </c>
      <c r="C77" s="543"/>
      <c r="D77" s="146"/>
      <c r="E77" s="530" t="s">
        <v>774</v>
      </c>
      <c r="F77" s="543"/>
      <c r="G77" s="547" t="s">
        <v>175</v>
      </c>
      <c r="H77" s="543" t="s">
        <v>69</v>
      </c>
      <c r="I77" s="541" t="s">
        <v>775</v>
      </c>
      <c r="J77" s="542" t="s">
        <v>776</v>
      </c>
      <c r="K77" s="530" t="s">
        <v>777</v>
      </c>
      <c r="L77" s="547" t="s">
        <v>778</v>
      </c>
      <c r="M77" s="547" t="s">
        <v>778</v>
      </c>
      <c r="N77" s="551">
        <v>5</v>
      </c>
      <c r="O77" s="541" t="s">
        <v>74</v>
      </c>
      <c r="P77" s="543">
        <v>2</v>
      </c>
      <c r="Q77" s="543">
        <v>4</v>
      </c>
      <c r="R77" s="543">
        <v>12</v>
      </c>
      <c r="S77" s="543"/>
      <c r="T77" s="552" t="s">
        <v>779</v>
      </c>
      <c r="U77" s="303"/>
      <c r="V77" s="303"/>
      <c r="W77" s="303"/>
      <c r="X77" s="303"/>
      <c r="Y77" s="537" t="s">
        <v>780</v>
      </c>
      <c r="Z77" s="146"/>
      <c r="AA77" s="146"/>
      <c r="AB77" s="146"/>
      <c r="AC77" s="146"/>
      <c r="AD77" s="146"/>
      <c r="AE77" s="146"/>
      <c r="AF77" s="146"/>
      <c r="AG77" s="146"/>
      <c r="AH77" s="536"/>
    </row>
    <row r="78" spans="1:42" s="83" customFormat="1" ht="150" customHeight="1" x14ac:dyDescent="0.25">
      <c r="B78" s="285" t="s">
        <v>327</v>
      </c>
      <c r="C78" s="156"/>
      <c r="D78" s="180"/>
      <c r="E78" s="469" t="s">
        <v>781</v>
      </c>
      <c r="F78" s="156" t="s">
        <v>696</v>
      </c>
      <c r="G78" s="156" t="s">
        <v>126</v>
      </c>
      <c r="H78" s="156" t="s">
        <v>69</v>
      </c>
      <c r="I78" s="469" t="s">
        <v>152</v>
      </c>
      <c r="J78" s="194" t="s">
        <v>344</v>
      </c>
      <c r="K78" s="469" t="s">
        <v>782</v>
      </c>
      <c r="L78" s="483" t="s">
        <v>783</v>
      </c>
      <c r="M78" s="483" t="s">
        <v>346</v>
      </c>
      <c r="N78" s="484">
        <v>80</v>
      </c>
      <c r="O78" s="469" t="s">
        <v>74</v>
      </c>
      <c r="P78" s="483">
        <v>2</v>
      </c>
      <c r="Q78" s="483">
        <v>3</v>
      </c>
      <c r="R78" s="483">
        <v>4</v>
      </c>
      <c r="S78" s="483">
        <v>10</v>
      </c>
      <c r="T78" s="483" t="s">
        <v>523</v>
      </c>
      <c r="U78" s="483" t="s">
        <v>76</v>
      </c>
      <c r="V78" s="483" t="s">
        <v>112</v>
      </c>
      <c r="W78" s="483"/>
      <c r="X78" s="483"/>
      <c r="Y78" s="497" t="s">
        <v>784</v>
      </c>
      <c r="Z78" s="148"/>
      <c r="AA78" s="148"/>
      <c r="AB78" s="148"/>
      <c r="AC78" s="148"/>
      <c r="AD78" s="530"/>
      <c r="AE78" s="147"/>
      <c r="AF78" s="529"/>
      <c r="AG78" s="147"/>
      <c r="AH78" s="534"/>
    </row>
    <row r="79" spans="1:42" s="71" customFormat="1" ht="159" customHeight="1" x14ac:dyDescent="0.25">
      <c r="B79" s="285" t="s">
        <v>327</v>
      </c>
      <c r="C79" s="95"/>
      <c r="D79" s="79"/>
      <c r="E79" s="79" t="s">
        <v>785</v>
      </c>
      <c r="F79" s="86" t="s">
        <v>728</v>
      </c>
      <c r="G79" s="86" t="s">
        <v>126</v>
      </c>
      <c r="H79" s="86" t="s">
        <v>69</v>
      </c>
      <c r="I79" s="79" t="s">
        <v>152</v>
      </c>
      <c r="J79" s="85" t="s">
        <v>344</v>
      </c>
      <c r="K79" s="79" t="s">
        <v>782</v>
      </c>
      <c r="L79" s="303" t="s">
        <v>464</v>
      </c>
      <c r="M79" s="303" t="s">
        <v>346</v>
      </c>
      <c r="N79" s="304">
        <v>80</v>
      </c>
      <c r="O79" s="79" t="s">
        <v>74</v>
      </c>
      <c r="P79" s="303">
        <v>2</v>
      </c>
      <c r="Q79" s="303">
        <v>3</v>
      </c>
      <c r="R79" s="303">
        <v>4</v>
      </c>
      <c r="S79" s="303">
        <v>10</v>
      </c>
      <c r="T79" s="303" t="s">
        <v>523</v>
      </c>
      <c r="U79" s="303" t="s">
        <v>76</v>
      </c>
      <c r="V79" s="303" t="s">
        <v>112</v>
      </c>
      <c r="W79" s="303"/>
      <c r="X79" s="303"/>
      <c r="Y79" s="166" t="s">
        <v>786</v>
      </c>
      <c r="Z79" s="277"/>
      <c r="AA79" s="277"/>
      <c r="AB79" s="148"/>
      <c r="AC79" s="148"/>
      <c r="AD79" s="527"/>
      <c r="AE79" s="117"/>
      <c r="AF79" s="148"/>
      <c r="AG79" s="117"/>
      <c r="AH79" s="174"/>
      <c r="AI79" s="83"/>
      <c r="AJ79" s="83"/>
    </row>
    <row r="80" spans="1:42" s="73" customFormat="1" ht="180" x14ac:dyDescent="0.25">
      <c r="B80" s="426" t="s">
        <v>787</v>
      </c>
      <c r="C80" s="86" t="s">
        <v>64</v>
      </c>
      <c r="D80" s="316" t="s">
        <v>788</v>
      </c>
      <c r="E80" s="427" t="s">
        <v>789</v>
      </c>
      <c r="F80" s="86" t="s">
        <v>728</v>
      </c>
      <c r="G80" s="111" t="s">
        <v>175</v>
      </c>
      <c r="H80" s="86" t="s">
        <v>69</v>
      </c>
      <c r="I80" s="79" t="s">
        <v>118</v>
      </c>
      <c r="J80" s="316" t="s">
        <v>790</v>
      </c>
      <c r="K80" s="428" t="s">
        <v>791</v>
      </c>
      <c r="L80" s="429" t="s">
        <v>792</v>
      </c>
      <c r="M80" s="429" t="s">
        <v>793</v>
      </c>
      <c r="N80" s="430" t="s">
        <v>794</v>
      </c>
      <c r="O80" s="79" t="s">
        <v>74</v>
      </c>
      <c r="P80" s="303">
        <v>2</v>
      </c>
      <c r="Q80" s="303">
        <v>3</v>
      </c>
      <c r="R80" s="303">
        <v>4</v>
      </c>
      <c r="S80" s="303">
        <v>5</v>
      </c>
      <c r="T80" s="431" t="s">
        <v>795</v>
      </c>
      <c r="U80" s="303" t="s">
        <v>227</v>
      </c>
      <c r="V80" s="303" t="s">
        <v>93</v>
      </c>
      <c r="W80" s="303" t="s">
        <v>103</v>
      </c>
      <c r="X80" s="303"/>
      <c r="Y80" s="90" t="s">
        <v>796</v>
      </c>
      <c r="Z80" s="514"/>
      <c r="AA80" s="106"/>
      <c r="AB80" s="514"/>
      <c r="AC80" s="515"/>
      <c r="AD80" s="109"/>
      <c r="AE80" s="106"/>
      <c r="AF80" s="514"/>
      <c r="AG80" s="109"/>
      <c r="AH80" s="364"/>
      <c r="AI80" s="432" t="s">
        <v>244</v>
      </c>
      <c r="AJ80" s="432" t="s">
        <v>244</v>
      </c>
      <c r="AK80" s="432" t="s">
        <v>244</v>
      </c>
      <c r="AL80" s="432" t="s">
        <v>244</v>
      </c>
      <c r="AM80" s="432" t="s">
        <v>244</v>
      </c>
      <c r="AN80" s="432" t="s">
        <v>244</v>
      </c>
      <c r="AO80" s="432" t="s">
        <v>244</v>
      </c>
      <c r="AP80" s="432" t="s">
        <v>244</v>
      </c>
    </row>
    <row r="81" spans="1:42" s="71" customFormat="1" ht="105" x14ac:dyDescent="0.25">
      <c r="B81" s="433" t="s">
        <v>787</v>
      </c>
      <c r="C81" s="86"/>
      <c r="D81" s="90"/>
      <c r="E81" s="428" t="s">
        <v>797</v>
      </c>
      <c r="F81" s="111" t="s">
        <v>728</v>
      </c>
      <c r="G81" s="111" t="s">
        <v>126</v>
      </c>
      <c r="H81" s="111" t="s">
        <v>69</v>
      </c>
      <c r="I81" s="108" t="s">
        <v>152</v>
      </c>
      <c r="J81" s="428" t="s">
        <v>597</v>
      </c>
      <c r="K81" s="607" t="s">
        <v>798</v>
      </c>
      <c r="L81" s="429" t="s">
        <v>799</v>
      </c>
      <c r="M81" s="434" t="s">
        <v>799</v>
      </c>
      <c r="N81" s="430" t="s">
        <v>794</v>
      </c>
      <c r="O81" s="108" t="s">
        <v>74</v>
      </c>
      <c r="P81" s="162">
        <v>2</v>
      </c>
      <c r="Q81" s="162">
        <v>3</v>
      </c>
      <c r="R81" s="162">
        <v>4</v>
      </c>
      <c r="S81" s="162">
        <v>5</v>
      </c>
      <c r="T81" s="429" t="s">
        <v>800</v>
      </c>
      <c r="U81" s="162" t="s">
        <v>76</v>
      </c>
      <c r="V81" s="303"/>
      <c r="W81" s="303"/>
      <c r="X81" s="303"/>
      <c r="Y81" s="412" t="s">
        <v>801</v>
      </c>
      <c r="Z81" s="435"/>
      <c r="AA81" s="78"/>
      <c r="AB81" s="435"/>
      <c r="AC81" s="436"/>
      <c r="AD81" s="87"/>
      <c r="AE81" s="78"/>
      <c r="AF81" s="435"/>
      <c r="AG81" s="127"/>
      <c r="AH81" s="104"/>
      <c r="AI81" s="432" t="s">
        <v>244</v>
      </c>
      <c r="AJ81" s="432" t="s">
        <v>244</v>
      </c>
      <c r="AK81" s="432" t="s">
        <v>244</v>
      </c>
      <c r="AL81" s="432" t="s">
        <v>244</v>
      </c>
      <c r="AM81" s="432" t="s">
        <v>244</v>
      </c>
      <c r="AN81" s="432" t="s">
        <v>244</v>
      </c>
      <c r="AO81" s="432" t="s">
        <v>244</v>
      </c>
      <c r="AP81" s="432" t="s">
        <v>244</v>
      </c>
    </row>
    <row r="82" spans="1:42" s="71" customFormat="1" ht="131.25" customHeight="1" x14ac:dyDescent="0.25">
      <c r="A82" s="100"/>
      <c r="B82" s="383" t="s">
        <v>245</v>
      </c>
      <c r="C82" s="332"/>
      <c r="D82" s="78"/>
      <c r="E82" s="78" t="s">
        <v>802</v>
      </c>
      <c r="F82" s="332" t="s">
        <v>696</v>
      </c>
      <c r="G82" s="332" t="s">
        <v>358</v>
      </c>
      <c r="H82" s="592" t="s">
        <v>69</v>
      </c>
      <c r="I82" s="609" t="s">
        <v>152</v>
      </c>
      <c r="J82" s="608" t="s">
        <v>803</v>
      </c>
      <c r="K82" s="455" t="s">
        <v>804</v>
      </c>
      <c r="L82" s="104" t="s">
        <v>805</v>
      </c>
      <c r="M82" s="104" t="s">
        <v>806</v>
      </c>
      <c r="N82" s="333">
        <v>975</v>
      </c>
      <c r="O82" s="78" t="s">
        <v>374</v>
      </c>
      <c r="P82" s="104">
        <v>2</v>
      </c>
      <c r="Q82" s="104">
        <v>3</v>
      </c>
      <c r="R82" s="104">
        <v>5</v>
      </c>
      <c r="S82" s="104">
        <v>10</v>
      </c>
      <c r="T82" s="104" t="s">
        <v>512</v>
      </c>
      <c r="U82" s="104" t="s">
        <v>227</v>
      </c>
      <c r="V82" s="104" t="s">
        <v>93</v>
      </c>
      <c r="W82" s="104"/>
      <c r="X82" s="104"/>
      <c r="Y82" s="79" t="s">
        <v>807</v>
      </c>
      <c r="Z82" s="200"/>
      <c r="AA82" s="200"/>
      <c r="AB82" s="133"/>
      <c r="AC82" s="144"/>
      <c r="AD82" s="133"/>
      <c r="AE82" s="78"/>
      <c r="AF82" s="133"/>
      <c r="AG82" s="141"/>
      <c r="AH82" s="82"/>
      <c r="AI82" s="83"/>
      <c r="AJ82" s="83"/>
    </row>
    <row r="83" spans="1:42" s="71" customFormat="1" ht="60" x14ac:dyDescent="0.25">
      <c r="B83" s="177" t="s">
        <v>245</v>
      </c>
      <c r="C83" s="86" t="s">
        <v>64</v>
      </c>
      <c r="D83" s="79" t="s">
        <v>808</v>
      </c>
      <c r="E83" s="79" t="s">
        <v>809</v>
      </c>
      <c r="F83" s="86" t="s">
        <v>728</v>
      </c>
      <c r="G83" s="86" t="s">
        <v>117</v>
      </c>
      <c r="H83" s="591" t="s">
        <v>69</v>
      </c>
      <c r="I83" s="315" t="s">
        <v>118</v>
      </c>
      <c r="J83" s="598" t="s">
        <v>379</v>
      </c>
      <c r="K83" s="79" t="s">
        <v>810</v>
      </c>
      <c r="L83" s="303" t="s">
        <v>381</v>
      </c>
      <c r="M83" s="303" t="s">
        <v>811</v>
      </c>
      <c r="N83" s="304">
        <v>10</v>
      </c>
      <c r="O83" s="79" t="s">
        <v>74</v>
      </c>
      <c r="P83" s="303">
        <v>2</v>
      </c>
      <c r="Q83" s="303">
        <v>3</v>
      </c>
      <c r="R83" s="303">
        <v>5</v>
      </c>
      <c r="S83" s="303">
        <v>10</v>
      </c>
      <c r="T83" s="303" t="s">
        <v>325</v>
      </c>
      <c r="U83" s="303" t="s">
        <v>227</v>
      </c>
      <c r="V83" s="303" t="s">
        <v>93</v>
      </c>
      <c r="W83" s="303"/>
      <c r="X83" s="303"/>
      <c r="Y83" s="79" t="s">
        <v>812</v>
      </c>
      <c r="Z83" s="200"/>
      <c r="AA83" s="200"/>
      <c r="AB83" s="91"/>
      <c r="AC83" s="126"/>
      <c r="AD83" s="78"/>
      <c r="AE83" s="78"/>
      <c r="AF83" s="78"/>
      <c r="AG83" s="129"/>
      <c r="AH83" s="104"/>
    </row>
    <row r="84" spans="1:42" s="71" customFormat="1" ht="105.75" customHeight="1" x14ac:dyDescent="0.25">
      <c r="B84" s="177" t="s">
        <v>245</v>
      </c>
      <c r="C84" s="86" t="s">
        <v>64</v>
      </c>
      <c r="D84" s="314" t="s">
        <v>377</v>
      </c>
      <c r="E84" s="310" t="s">
        <v>813</v>
      </c>
      <c r="F84" s="86" t="s">
        <v>728</v>
      </c>
      <c r="G84" s="86" t="s">
        <v>175</v>
      </c>
      <c r="H84" s="591" t="s">
        <v>69</v>
      </c>
      <c r="I84" s="315" t="s">
        <v>152</v>
      </c>
      <c r="J84" s="321" t="s">
        <v>379</v>
      </c>
      <c r="K84" s="79" t="s">
        <v>814</v>
      </c>
      <c r="L84" s="303" t="s">
        <v>381</v>
      </c>
      <c r="M84" s="159" t="s">
        <v>815</v>
      </c>
      <c r="N84" s="418">
        <v>10</v>
      </c>
      <c r="O84" s="79" t="s">
        <v>74</v>
      </c>
      <c r="P84" s="303">
        <v>2</v>
      </c>
      <c r="Q84" s="303">
        <v>3</v>
      </c>
      <c r="R84" s="303">
        <v>5</v>
      </c>
      <c r="S84" s="303">
        <v>10</v>
      </c>
      <c r="T84" s="303" t="s">
        <v>383</v>
      </c>
      <c r="U84" s="303" t="s">
        <v>227</v>
      </c>
      <c r="V84" s="303" t="s">
        <v>93</v>
      </c>
      <c r="W84" s="303"/>
      <c r="X84" s="303"/>
      <c r="Y84" s="310" t="s">
        <v>816</v>
      </c>
      <c r="Z84" s="110"/>
      <c r="AA84" s="78"/>
      <c r="AB84" s="110"/>
      <c r="AC84" s="138"/>
      <c r="AD84" s="129"/>
      <c r="AE84" s="78"/>
      <c r="AF84" s="110"/>
      <c r="AG84" s="129"/>
      <c r="AH84" s="104"/>
    </row>
    <row r="85" spans="1:42" s="71" customFormat="1" ht="90" customHeight="1" x14ac:dyDescent="0.25">
      <c r="A85" s="100"/>
      <c r="B85" s="384" t="s">
        <v>245</v>
      </c>
      <c r="C85" s="353" t="s">
        <v>64</v>
      </c>
      <c r="D85" s="354" t="s">
        <v>817</v>
      </c>
      <c r="E85" s="357" t="s">
        <v>818</v>
      </c>
      <c r="F85" s="319" t="s">
        <v>728</v>
      </c>
      <c r="G85" s="319" t="s">
        <v>117</v>
      </c>
      <c r="H85" s="593" t="s">
        <v>69</v>
      </c>
      <c r="I85" s="606" t="s">
        <v>152</v>
      </c>
      <c r="J85" s="321" t="s">
        <v>819</v>
      </c>
      <c r="K85" s="79" t="s">
        <v>820</v>
      </c>
      <c r="L85" s="104" t="s">
        <v>821</v>
      </c>
      <c r="M85" s="355" t="s">
        <v>822</v>
      </c>
      <c r="N85" s="333">
        <v>100</v>
      </c>
      <c r="O85" s="317" t="s">
        <v>74</v>
      </c>
      <c r="P85" s="336">
        <v>5</v>
      </c>
      <c r="Q85" s="336">
        <v>10</v>
      </c>
      <c r="R85" s="336">
        <v>11</v>
      </c>
      <c r="S85" s="336">
        <v>15</v>
      </c>
      <c r="T85" s="356" t="s">
        <v>587</v>
      </c>
      <c r="U85" s="336" t="s">
        <v>227</v>
      </c>
      <c r="V85" s="318"/>
      <c r="W85" s="318"/>
      <c r="X85" s="318"/>
      <c r="Y85" s="337" t="s">
        <v>452</v>
      </c>
      <c r="Z85" s="200"/>
      <c r="AA85" s="200"/>
      <c r="AB85" s="78"/>
      <c r="AC85" s="78"/>
      <c r="AD85" s="78"/>
      <c r="AE85" s="78"/>
      <c r="AF85" s="78"/>
      <c r="AG85" s="78"/>
      <c r="AH85" s="104"/>
    </row>
    <row r="86" spans="1:42" s="71" customFormat="1" ht="105.75" customHeight="1" x14ac:dyDescent="0.25">
      <c r="A86" s="100"/>
      <c r="B86" s="177" t="s">
        <v>514</v>
      </c>
      <c r="C86" s="86"/>
      <c r="D86" s="90"/>
      <c r="E86" s="310" t="s">
        <v>823</v>
      </c>
      <c r="F86" s="86" t="s">
        <v>728</v>
      </c>
      <c r="G86" s="86" t="s">
        <v>97</v>
      </c>
      <c r="H86" s="86" t="s">
        <v>69</v>
      </c>
      <c r="I86" s="109" t="s">
        <v>118</v>
      </c>
      <c r="J86" s="310" t="s">
        <v>824</v>
      </c>
      <c r="K86" s="310" t="s">
        <v>825</v>
      </c>
      <c r="L86" s="159" t="s">
        <v>826</v>
      </c>
      <c r="M86" s="159" t="s">
        <v>826</v>
      </c>
      <c r="N86" s="418">
        <v>20</v>
      </c>
      <c r="O86" s="79" t="s">
        <v>74</v>
      </c>
      <c r="P86" s="303">
        <v>3</v>
      </c>
      <c r="Q86" s="303">
        <v>4</v>
      </c>
      <c r="R86" s="303">
        <v>5</v>
      </c>
      <c r="S86" s="303"/>
      <c r="T86" s="159" t="s">
        <v>827</v>
      </c>
      <c r="U86" s="303" t="s">
        <v>93</v>
      </c>
      <c r="V86" s="303" t="s">
        <v>76</v>
      </c>
      <c r="W86" s="303"/>
      <c r="X86" s="303"/>
      <c r="Y86" s="310" t="s">
        <v>828</v>
      </c>
      <c r="Z86" s="110"/>
      <c r="AA86" s="78"/>
      <c r="AB86" s="110"/>
      <c r="AC86" s="437"/>
      <c r="AD86" s="109"/>
      <c r="AE86" s="78"/>
      <c r="AF86" s="132"/>
      <c r="AG86" s="109"/>
      <c r="AH86" s="104"/>
    </row>
    <row r="87" spans="1:42" s="71" customFormat="1" ht="99.75" customHeight="1" x14ac:dyDescent="0.25">
      <c r="B87" s="291" t="s">
        <v>787</v>
      </c>
      <c r="C87" s="111" t="s">
        <v>64</v>
      </c>
      <c r="D87" s="85" t="s">
        <v>829</v>
      </c>
      <c r="E87" s="412" t="s">
        <v>830</v>
      </c>
      <c r="F87" s="111" t="s">
        <v>728</v>
      </c>
      <c r="G87" s="111" t="s">
        <v>117</v>
      </c>
      <c r="H87" s="111" t="s">
        <v>69</v>
      </c>
      <c r="I87" s="108" t="s">
        <v>118</v>
      </c>
      <c r="J87" s="448" t="s">
        <v>831</v>
      </c>
      <c r="K87" s="438" t="s">
        <v>832</v>
      </c>
      <c r="L87" s="439" t="s">
        <v>833</v>
      </c>
      <c r="M87" s="440" t="s">
        <v>834</v>
      </c>
      <c r="N87" s="441">
        <v>100</v>
      </c>
      <c r="O87" s="108" t="s">
        <v>74</v>
      </c>
      <c r="P87" s="442">
        <v>2</v>
      </c>
      <c r="Q87" s="162">
        <v>3</v>
      </c>
      <c r="R87" s="162">
        <v>4</v>
      </c>
      <c r="S87" s="443">
        <v>5</v>
      </c>
      <c r="T87" s="86" t="s">
        <v>835</v>
      </c>
      <c r="U87" s="442" t="s">
        <v>93</v>
      </c>
      <c r="V87" s="162"/>
      <c r="W87" s="162"/>
      <c r="X87" s="162"/>
      <c r="Y87" s="108" t="s">
        <v>836</v>
      </c>
      <c r="Z87" s="119"/>
      <c r="AA87" s="78"/>
      <c r="AB87" s="119"/>
      <c r="AC87" s="119"/>
      <c r="AD87" s="79"/>
      <c r="AE87" s="78"/>
      <c r="AF87" s="107"/>
      <c r="AG87" s="79"/>
      <c r="AH87" s="104"/>
    </row>
    <row r="88" spans="1:42" s="71" customFormat="1" ht="99.75" customHeight="1" x14ac:dyDescent="0.25">
      <c r="B88" s="291" t="s">
        <v>787</v>
      </c>
      <c r="C88" s="111" t="s">
        <v>64</v>
      </c>
      <c r="D88" s="449" t="s">
        <v>837</v>
      </c>
      <c r="E88" s="457" t="s">
        <v>838</v>
      </c>
      <c r="F88" s="450" t="s">
        <v>728</v>
      </c>
      <c r="G88" s="111" t="s">
        <v>117</v>
      </c>
      <c r="H88" s="459" t="s">
        <v>69</v>
      </c>
      <c r="I88" s="108" t="s">
        <v>118</v>
      </c>
      <c r="J88" s="90" t="s">
        <v>839</v>
      </c>
      <c r="K88" s="90" t="s">
        <v>840</v>
      </c>
      <c r="L88" s="440" t="s">
        <v>841</v>
      </c>
      <c r="M88" s="329" t="s">
        <v>842</v>
      </c>
      <c r="N88" s="444">
        <v>20</v>
      </c>
      <c r="O88" s="108" t="s">
        <v>74</v>
      </c>
      <c r="P88" s="442">
        <v>2</v>
      </c>
      <c r="Q88" s="162">
        <v>3</v>
      </c>
      <c r="R88" s="162">
        <v>4</v>
      </c>
      <c r="S88" s="443"/>
      <c r="T88" s="86" t="s">
        <v>835</v>
      </c>
      <c r="U88" s="442" t="s">
        <v>76</v>
      </c>
      <c r="V88" s="162" t="s">
        <v>93</v>
      </c>
      <c r="W88" s="162"/>
      <c r="X88" s="162"/>
      <c r="Y88" s="445" t="s">
        <v>843</v>
      </c>
      <c r="Z88" s="119"/>
      <c r="AA88" s="132"/>
      <c r="AB88" s="145"/>
      <c r="AC88" s="119"/>
      <c r="AD88" s="79"/>
      <c r="AE88" s="78"/>
      <c r="AF88" s="107"/>
      <c r="AG88" s="79"/>
      <c r="AH88" s="104"/>
    </row>
    <row r="89" spans="1:42" s="71" customFormat="1" ht="99.75" customHeight="1" x14ac:dyDescent="0.25">
      <c r="B89" s="291" t="s">
        <v>787</v>
      </c>
      <c r="C89" s="111" t="s">
        <v>64</v>
      </c>
      <c r="D89" s="449" t="s">
        <v>837</v>
      </c>
      <c r="E89" s="457" t="s">
        <v>844</v>
      </c>
      <c r="F89" s="450" t="s">
        <v>728</v>
      </c>
      <c r="G89" s="111" t="s">
        <v>117</v>
      </c>
      <c r="H89" s="459" t="s">
        <v>69</v>
      </c>
      <c r="I89" s="79" t="s">
        <v>118</v>
      </c>
      <c r="J89" s="90" t="s">
        <v>839</v>
      </c>
      <c r="K89" s="90" t="s">
        <v>840</v>
      </c>
      <c r="L89" s="440" t="s">
        <v>841</v>
      </c>
      <c r="M89" s="329" t="s">
        <v>845</v>
      </c>
      <c r="N89" s="444">
        <v>20</v>
      </c>
      <c r="O89" s="108" t="s">
        <v>74</v>
      </c>
      <c r="P89" s="442">
        <v>2</v>
      </c>
      <c r="Q89" s="162">
        <v>3</v>
      </c>
      <c r="R89" s="162">
        <v>4</v>
      </c>
      <c r="S89" s="443"/>
      <c r="T89" s="86" t="s">
        <v>835</v>
      </c>
      <c r="U89" s="442" t="s">
        <v>76</v>
      </c>
      <c r="V89" s="162" t="s">
        <v>93</v>
      </c>
      <c r="W89" s="162"/>
      <c r="X89" s="162"/>
      <c r="Y89" s="445" t="s">
        <v>846</v>
      </c>
      <c r="Z89" s="119"/>
      <c r="AA89" s="132"/>
      <c r="AB89" s="145"/>
      <c r="AC89" s="119"/>
      <c r="AD89" s="79"/>
      <c r="AE89" s="78"/>
      <c r="AF89" s="107"/>
      <c r="AG89" s="79"/>
      <c r="AH89" s="104"/>
    </row>
    <row r="90" spans="1:42" s="71" customFormat="1" ht="227.25" customHeight="1" x14ac:dyDescent="0.25">
      <c r="B90" s="291" t="s">
        <v>787</v>
      </c>
      <c r="C90" s="111" t="s">
        <v>64</v>
      </c>
      <c r="D90" s="449" t="s">
        <v>829</v>
      </c>
      <c r="E90" s="457" t="s">
        <v>847</v>
      </c>
      <c r="F90" s="450" t="s">
        <v>728</v>
      </c>
      <c r="G90" s="111" t="s">
        <v>175</v>
      </c>
      <c r="H90" s="111" t="s">
        <v>69</v>
      </c>
      <c r="I90" s="460" t="s">
        <v>118</v>
      </c>
      <c r="J90" s="105" t="s">
        <v>848</v>
      </c>
      <c r="K90" s="254" t="s">
        <v>832</v>
      </c>
      <c r="L90" s="329" t="s">
        <v>849</v>
      </c>
      <c r="M90" s="447" t="s">
        <v>850</v>
      </c>
      <c r="N90" s="444">
        <v>0</v>
      </c>
      <c r="O90" s="108" t="s">
        <v>74</v>
      </c>
      <c r="P90" s="442">
        <v>2</v>
      </c>
      <c r="Q90" s="162">
        <v>3</v>
      </c>
      <c r="R90" s="162">
        <v>4</v>
      </c>
      <c r="S90" s="443">
        <v>5</v>
      </c>
      <c r="T90" s="86" t="s">
        <v>835</v>
      </c>
      <c r="U90" s="442" t="s">
        <v>93</v>
      </c>
      <c r="V90" s="162"/>
      <c r="W90" s="162"/>
      <c r="X90" s="162"/>
      <c r="Y90" s="445" t="s">
        <v>846</v>
      </c>
      <c r="Z90" s="89"/>
      <c r="AA90" s="132"/>
      <c r="AB90" s="145"/>
      <c r="AC90" s="119"/>
      <c r="AD90" s="79"/>
      <c r="AE90" s="78"/>
      <c r="AF90" s="107"/>
      <c r="AG90" s="79"/>
      <c r="AH90" s="104"/>
    </row>
    <row r="91" spans="1:42" s="190" customFormat="1" ht="96" customHeight="1" x14ac:dyDescent="0.25">
      <c r="B91" s="285" t="s">
        <v>787</v>
      </c>
      <c r="C91" s="86" t="s">
        <v>64</v>
      </c>
      <c r="D91" s="85" t="s">
        <v>851</v>
      </c>
      <c r="E91" s="85" t="s">
        <v>852</v>
      </c>
      <c r="F91" s="86" t="s">
        <v>728</v>
      </c>
      <c r="G91" s="86" t="s">
        <v>126</v>
      </c>
      <c r="H91" s="86" t="s">
        <v>69</v>
      </c>
      <c r="I91" s="79" t="s">
        <v>118</v>
      </c>
      <c r="J91" s="79" t="s">
        <v>615</v>
      </c>
      <c r="K91" s="90" t="s">
        <v>853</v>
      </c>
      <c r="L91" s="303" t="s">
        <v>854</v>
      </c>
      <c r="M91" s="303" t="s">
        <v>855</v>
      </c>
      <c r="N91" s="304">
        <v>5</v>
      </c>
      <c r="O91" s="79" t="s">
        <v>274</v>
      </c>
      <c r="P91" s="303">
        <v>3</v>
      </c>
      <c r="Q91" s="303">
        <v>5</v>
      </c>
      <c r="R91" s="303">
        <v>10</v>
      </c>
      <c r="S91" s="303">
        <v>11</v>
      </c>
      <c r="T91" s="303" t="s">
        <v>800</v>
      </c>
      <c r="U91" s="303" t="s">
        <v>93</v>
      </c>
      <c r="V91" s="303" t="s">
        <v>103</v>
      </c>
      <c r="W91" s="303"/>
      <c r="X91" s="303"/>
      <c r="Y91" s="79" t="s">
        <v>801</v>
      </c>
      <c r="Z91" s="272"/>
      <c r="AA91" s="200"/>
      <c r="AB91" s="139"/>
      <c r="AC91" s="139"/>
      <c r="AD91" s="135"/>
      <c r="AE91" s="135"/>
      <c r="AF91" s="135"/>
      <c r="AG91" s="135"/>
      <c r="AH91" s="82"/>
    </row>
    <row r="92" spans="1:42" s="71" customFormat="1" ht="120" x14ac:dyDescent="0.25">
      <c r="B92" s="291" t="s">
        <v>787</v>
      </c>
      <c r="C92" s="111" t="s">
        <v>64</v>
      </c>
      <c r="D92" s="449" t="s">
        <v>829</v>
      </c>
      <c r="E92" s="85" t="s">
        <v>856</v>
      </c>
      <c r="F92" s="450" t="s">
        <v>728</v>
      </c>
      <c r="G92" s="111" t="s">
        <v>87</v>
      </c>
      <c r="H92" s="111" t="s">
        <v>69</v>
      </c>
      <c r="I92" s="108" t="s">
        <v>118</v>
      </c>
      <c r="J92" s="446" t="s">
        <v>857</v>
      </c>
      <c r="K92" s="90" t="s">
        <v>832</v>
      </c>
      <c r="L92" s="447" t="s">
        <v>858</v>
      </c>
      <c r="M92" s="329" t="s">
        <v>859</v>
      </c>
      <c r="N92" s="444">
        <v>0</v>
      </c>
      <c r="O92" s="108" t="s">
        <v>74</v>
      </c>
      <c r="P92" s="442">
        <v>2</v>
      </c>
      <c r="Q92" s="162">
        <v>3</v>
      </c>
      <c r="R92" s="162">
        <v>4</v>
      </c>
      <c r="S92" s="443">
        <v>5</v>
      </c>
      <c r="T92" s="111" t="s">
        <v>835</v>
      </c>
      <c r="U92" s="442" t="s">
        <v>93</v>
      </c>
      <c r="V92" s="162"/>
      <c r="W92" s="162"/>
      <c r="X92" s="162"/>
      <c r="Y92" s="108" t="s">
        <v>656</v>
      </c>
      <c r="Z92" s="505"/>
      <c r="AA92" s="107"/>
      <c r="AB92" s="119"/>
      <c r="AC92" s="119"/>
      <c r="AD92" s="108"/>
      <c r="AE92" s="107"/>
      <c r="AF92" s="107"/>
      <c r="AG92" s="108"/>
      <c r="AH92" s="231"/>
    </row>
    <row r="93" spans="1:42" ht="189.75" customHeight="1" x14ac:dyDescent="0.25">
      <c r="B93" s="285" t="s">
        <v>327</v>
      </c>
      <c r="C93" s="95"/>
      <c r="D93" s="79"/>
      <c r="E93" s="79" t="s">
        <v>860</v>
      </c>
      <c r="F93" s="86" t="s">
        <v>946</v>
      </c>
      <c r="G93" s="86" t="s">
        <v>126</v>
      </c>
      <c r="H93" s="86" t="s">
        <v>69</v>
      </c>
      <c r="I93" s="79" t="s">
        <v>152</v>
      </c>
      <c r="J93" s="85" t="s">
        <v>344</v>
      </c>
      <c r="K93" s="79" t="s">
        <v>782</v>
      </c>
      <c r="L93" s="303" t="s">
        <v>861</v>
      </c>
      <c r="M93" s="303" t="s">
        <v>346</v>
      </c>
      <c r="N93" s="304">
        <v>80</v>
      </c>
      <c r="O93" s="79" t="s">
        <v>74</v>
      </c>
      <c r="P93" s="303">
        <v>2</v>
      </c>
      <c r="Q93" s="303">
        <v>3</v>
      </c>
      <c r="R93" s="303">
        <v>4</v>
      </c>
      <c r="S93" s="303">
        <v>10</v>
      </c>
      <c r="T93" s="303" t="s">
        <v>523</v>
      </c>
      <c r="U93" s="303" t="s">
        <v>76</v>
      </c>
      <c r="V93" s="303" t="s">
        <v>112</v>
      </c>
      <c r="W93" s="303"/>
      <c r="X93" s="303"/>
      <c r="Y93" s="166" t="s">
        <v>862</v>
      </c>
      <c r="Z93" s="277"/>
      <c r="AA93" s="277"/>
      <c r="AB93" s="148"/>
      <c r="AC93" s="148"/>
      <c r="AD93" s="117"/>
      <c r="AE93" s="117"/>
      <c r="AF93" s="529"/>
      <c r="AG93" s="117"/>
      <c r="AH93" s="534"/>
      <c r="AI93" s="83"/>
      <c r="AJ93" s="83"/>
    </row>
    <row r="94" spans="1:42" s="71" customFormat="1" ht="118.5" customHeight="1" x14ac:dyDescent="0.25">
      <c r="B94" s="285" t="s">
        <v>302</v>
      </c>
      <c r="C94" s="95"/>
      <c r="D94" s="90"/>
      <c r="E94" s="79" t="s">
        <v>863</v>
      </c>
      <c r="F94" s="86" t="s">
        <v>728</v>
      </c>
      <c r="G94" s="86" t="s">
        <v>258</v>
      </c>
      <c r="H94" s="86" t="s">
        <v>69</v>
      </c>
      <c r="I94" s="79" t="s">
        <v>152</v>
      </c>
      <c r="J94" s="79" t="s">
        <v>697</v>
      </c>
      <c r="K94" s="85" t="s">
        <v>864</v>
      </c>
      <c r="L94" s="303" t="s">
        <v>865</v>
      </c>
      <c r="M94" s="303" t="s">
        <v>866</v>
      </c>
      <c r="N94" s="304"/>
      <c r="O94" s="79" t="s">
        <v>374</v>
      </c>
      <c r="P94" s="303">
        <v>3</v>
      </c>
      <c r="Q94" s="303">
        <v>4</v>
      </c>
      <c r="R94" s="303">
        <v>8</v>
      </c>
      <c r="S94" s="303"/>
      <c r="T94" s="303" t="s">
        <v>655</v>
      </c>
      <c r="U94" s="303" t="s">
        <v>227</v>
      </c>
      <c r="V94" s="303" t="s">
        <v>112</v>
      </c>
      <c r="W94" s="303"/>
      <c r="X94" s="303"/>
      <c r="Y94" s="79" t="s">
        <v>311</v>
      </c>
      <c r="Z94" s="516"/>
      <c r="AA94" s="279"/>
      <c r="AB94" s="141"/>
      <c r="AC94" s="517"/>
      <c r="AD94" s="518"/>
      <c r="AE94" s="519"/>
      <c r="AF94" s="141"/>
      <c r="AG94" s="520"/>
      <c r="AH94" s="155"/>
      <c r="AI94" s="83"/>
      <c r="AJ94" s="83"/>
    </row>
    <row r="95" spans="1:42" s="71" customFormat="1" ht="118.5" customHeight="1" x14ac:dyDescent="0.25">
      <c r="B95" s="285" t="s">
        <v>302</v>
      </c>
      <c r="C95" s="86" t="s">
        <v>64</v>
      </c>
      <c r="D95" s="90" t="s">
        <v>867</v>
      </c>
      <c r="E95" s="188" t="s">
        <v>868</v>
      </c>
      <c r="F95" s="86" t="s">
        <v>696</v>
      </c>
      <c r="G95" s="86" t="s">
        <v>97</v>
      </c>
      <c r="H95" s="86" t="s">
        <v>69</v>
      </c>
      <c r="I95" s="399" t="s">
        <v>152</v>
      </c>
      <c r="J95" s="166" t="s">
        <v>869</v>
      </c>
      <c r="K95" s="85" t="s">
        <v>870</v>
      </c>
      <c r="L95" s="131" t="s">
        <v>871</v>
      </c>
      <c r="M95" s="303" t="s">
        <v>554</v>
      </c>
      <c r="N95" s="304">
        <v>300</v>
      </c>
      <c r="O95" s="79" t="s">
        <v>74</v>
      </c>
      <c r="P95" s="303">
        <v>3</v>
      </c>
      <c r="Q95" s="303">
        <v>5</v>
      </c>
      <c r="R95" s="303">
        <v>10</v>
      </c>
      <c r="S95" s="303"/>
      <c r="T95" s="303" t="s">
        <v>872</v>
      </c>
      <c r="U95" s="303" t="s">
        <v>227</v>
      </c>
      <c r="V95" s="303" t="s">
        <v>93</v>
      </c>
      <c r="W95" s="303"/>
      <c r="X95" s="303"/>
      <c r="Y95" s="79" t="s">
        <v>402</v>
      </c>
      <c r="Z95" s="281"/>
      <c r="AA95" s="200"/>
      <c r="AB95" s="133"/>
      <c r="AC95" s="144"/>
      <c r="AD95" s="400"/>
      <c r="AE95" s="132"/>
      <c r="AF95" s="133"/>
      <c r="AG95" s="143"/>
      <c r="AH95" s="82"/>
      <c r="AI95" s="83"/>
      <c r="AJ95" s="83"/>
    </row>
    <row r="96" spans="1:42" s="71" customFormat="1" ht="244.5" customHeight="1" x14ac:dyDescent="0.25">
      <c r="A96" s="100"/>
      <c r="B96" s="284" t="s">
        <v>327</v>
      </c>
      <c r="C96" s="86" t="s">
        <v>64</v>
      </c>
      <c r="D96" s="79" t="s">
        <v>873</v>
      </c>
      <c r="E96" s="317" t="s">
        <v>874</v>
      </c>
      <c r="F96" s="86" t="s">
        <v>751</v>
      </c>
      <c r="G96" s="86" t="s">
        <v>97</v>
      </c>
      <c r="H96" s="86" t="s">
        <v>69</v>
      </c>
      <c r="I96" s="79" t="s">
        <v>118</v>
      </c>
      <c r="J96" s="79" t="s">
        <v>875</v>
      </c>
      <c r="K96" s="79" t="s">
        <v>876</v>
      </c>
      <c r="L96" s="303" t="s">
        <v>877</v>
      </c>
      <c r="M96" s="303" t="s">
        <v>878</v>
      </c>
      <c r="N96" s="304">
        <v>120</v>
      </c>
      <c r="O96" s="79" t="s">
        <v>74</v>
      </c>
      <c r="P96" s="303">
        <v>2</v>
      </c>
      <c r="Q96" s="303">
        <v>3</v>
      </c>
      <c r="R96" s="303">
        <v>5</v>
      </c>
      <c r="S96" s="303">
        <v>10</v>
      </c>
      <c r="T96" s="303" t="s">
        <v>879</v>
      </c>
      <c r="U96" s="303" t="s">
        <v>76</v>
      </c>
      <c r="V96" s="303" t="s">
        <v>227</v>
      </c>
      <c r="W96" s="303" t="s">
        <v>93</v>
      </c>
      <c r="X96" s="303"/>
      <c r="Y96" s="166" t="s">
        <v>880</v>
      </c>
      <c r="Z96" s="117"/>
      <c r="AA96" s="117"/>
      <c r="AB96" s="117"/>
      <c r="AC96" s="117"/>
      <c r="AD96" s="117"/>
      <c r="AE96" s="117"/>
      <c r="AF96" s="117"/>
      <c r="AG96" s="117"/>
      <c r="AH96" s="369"/>
    </row>
    <row r="97" spans="1:36" s="71" customFormat="1" ht="133.5" customHeight="1" x14ac:dyDescent="0.25">
      <c r="A97" s="100"/>
      <c r="B97" s="386" t="s">
        <v>437</v>
      </c>
      <c r="C97" s="329" t="s">
        <v>64</v>
      </c>
      <c r="D97" s="180" t="s">
        <v>881</v>
      </c>
      <c r="E97" s="90" t="s">
        <v>882</v>
      </c>
      <c r="F97" s="329" t="s">
        <v>883</v>
      </c>
      <c r="G97" s="329" t="s">
        <v>884</v>
      </c>
      <c r="H97" s="325" t="s">
        <v>69</v>
      </c>
      <c r="I97" s="108" t="s">
        <v>152</v>
      </c>
      <c r="J97" s="90" t="s">
        <v>885</v>
      </c>
      <c r="K97" s="90" t="s">
        <v>886</v>
      </c>
      <c r="L97" s="329" t="s">
        <v>887</v>
      </c>
      <c r="M97" s="327" t="s">
        <v>888</v>
      </c>
      <c r="N97" s="122">
        <v>80</v>
      </c>
      <c r="O97" s="309" t="s">
        <v>74</v>
      </c>
      <c r="P97" s="303">
        <v>2</v>
      </c>
      <c r="Q97" s="303">
        <v>3</v>
      </c>
      <c r="R97" s="303">
        <v>4</v>
      </c>
      <c r="S97" s="303">
        <v>10</v>
      </c>
      <c r="T97" s="329" t="s">
        <v>772</v>
      </c>
      <c r="U97" s="303" t="s">
        <v>112</v>
      </c>
      <c r="V97" s="303" t="s">
        <v>93</v>
      </c>
      <c r="W97" s="303"/>
      <c r="X97" s="303"/>
      <c r="Y97" s="90" t="s">
        <v>889</v>
      </c>
      <c r="Z97" s="521"/>
      <c r="AA97" s="105"/>
      <c r="AB97" s="521"/>
      <c r="AC97" s="521"/>
      <c r="AD97" s="521"/>
      <c r="AE97" s="105"/>
      <c r="AF97" s="521"/>
      <c r="AG97" s="521"/>
      <c r="AH97" s="522"/>
      <c r="AI97" s="83"/>
      <c r="AJ97" s="83"/>
    </row>
    <row r="98" spans="1:36" s="71" customFormat="1" ht="105.75" customHeight="1" x14ac:dyDescent="0.25">
      <c r="B98" s="177" t="s">
        <v>245</v>
      </c>
      <c r="C98" s="86" t="s">
        <v>64</v>
      </c>
      <c r="D98" s="314" t="s">
        <v>377</v>
      </c>
      <c r="E98" s="310" t="s">
        <v>890</v>
      </c>
      <c r="F98" s="86" t="s">
        <v>751</v>
      </c>
      <c r="G98" s="86" t="s">
        <v>175</v>
      </c>
      <c r="H98" s="591" t="s">
        <v>69</v>
      </c>
      <c r="I98" s="315" t="s">
        <v>152</v>
      </c>
      <c r="J98" s="321" t="s">
        <v>379</v>
      </c>
      <c r="K98" s="79" t="s">
        <v>814</v>
      </c>
      <c r="L98" s="303" t="s">
        <v>381</v>
      </c>
      <c r="M98" s="159" t="s">
        <v>891</v>
      </c>
      <c r="N98" s="418">
        <v>10</v>
      </c>
      <c r="O98" s="79" t="s">
        <v>74</v>
      </c>
      <c r="P98" s="303">
        <v>2</v>
      </c>
      <c r="Q98" s="303">
        <v>3</v>
      </c>
      <c r="R98" s="303">
        <v>5</v>
      </c>
      <c r="S98" s="303">
        <v>10</v>
      </c>
      <c r="T98" s="303" t="s">
        <v>383</v>
      </c>
      <c r="U98" s="303" t="s">
        <v>227</v>
      </c>
      <c r="V98" s="303" t="s">
        <v>93</v>
      </c>
      <c r="W98" s="303"/>
      <c r="X98" s="303"/>
      <c r="Y98" s="310" t="s">
        <v>812</v>
      </c>
      <c r="Z98" s="110"/>
      <c r="AA98" s="78"/>
      <c r="AB98" s="110"/>
      <c r="AC98" s="138"/>
      <c r="AD98" s="129"/>
      <c r="AE98" s="78"/>
      <c r="AF98" s="110"/>
      <c r="AG98" s="129"/>
      <c r="AH98" s="104"/>
    </row>
    <row r="99" spans="1:36" s="71" customFormat="1" ht="105.75" customHeight="1" x14ac:dyDescent="0.25">
      <c r="B99" s="383" t="s">
        <v>245</v>
      </c>
      <c r="C99" s="332"/>
      <c r="D99" s="78"/>
      <c r="E99" s="358" t="s">
        <v>892</v>
      </c>
      <c r="F99" s="332" t="s">
        <v>751</v>
      </c>
      <c r="G99" s="332" t="s">
        <v>358</v>
      </c>
      <c r="H99" s="592" t="s">
        <v>69</v>
      </c>
      <c r="I99" s="117" t="s">
        <v>152</v>
      </c>
      <c r="J99" s="599" t="s">
        <v>893</v>
      </c>
      <c r="K99" s="359" t="s">
        <v>894</v>
      </c>
      <c r="L99" s="104" t="s">
        <v>895</v>
      </c>
      <c r="M99" s="104" t="s">
        <v>573</v>
      </c>
      <c r="N99" s="454">
        <v>2500</v>
      </c>
      <c r="O99" s="126" t="s">
        <v>374</v>
      </c>
      <c r="P99" s="234">
        <v>2</v>
      </c>
      <c r="Q99" s="234">
        <v>3</v>
      </c>
      <c r="R99" s="234">
        <v>5</v>
      </c>
      <c r="S99" s="234">
        <v>10</v>
      </c>
      <c r="T99" s="234" t="s">
        <v>587</v>
      </c>
      <c r="U99" s="234" t="s">
        <v>227</v>
      </c>
      <c r="V99" s="360"/>
      <c r="W99" s="104"/>
      <c r="X99" s="104"/>
      <c r="Y99" s="79" t="s">
        <v>896</v>
      </c>
      <c r="Z99" s="274"/>
      <c r="AA99" s="200"/>
      <c r="AB99" s="110"/>
      <c r="AC99" s="138"/>
      <c r="AD99" s="129"/>
      <c r="AE99" s="78"/>
      <c r="AF99" s="110"/>
      <c r="AG99" s="129"/>
      <c r="AH99" s="104"/>
    </row>
    <row r="100" spans="1:36" s="99" customFormat="1" ht="105" x14ac:dyDescent="0.25">
      <c r="B100" s="285" t="s">
        <v>364</v>
      </c>
      <c r="C100" s="156" t="s">
        <v>64</v>
      </c>
      <c r="D100" s="469" t="s">
        <v>355</v>
      </c>
      <c r="E100" s="469" t="s">
        <v>897</v>
      </c>
      <c r="F100" s="156" t="s">
        <v>696</v>
      </c>
      <c r="G100" s="156" t="s">
        <v>175</v>
      </c>
      <c r="H100" s="156" t="s">
        <v>69</v>
      </c>
      <c r="I100" s="572" t="s">
        <v>118</v>
      </c>
      <c r="J100" s="469" t="s">
        <v>397</v>
      </c>
      <c r="K100" s="180" t="s">
        <v>898</v>
      </c>
      <c r="L100" s="483" t="s">
        <v>899</v>
      </c>
      <c r="M100" s="483" t="s">
        <v>900</v>
      </c>
      <c r="N100" s="484">
        <v>15</v>
      </c>
      <c r="O100" s="469" t="s">
        <v>274</v>
      </c>
      <c r="P100" s="483">
        <v>3</v>
      </c>
      <c r="Q100" s="483">
        <v>5</v>
      </c>
      <c r="R100" s="483"/>
      <c r="S100" s="483"/>
      <c r="T100" s="483" t="s">
        <v>901</v>
      </c>
      <c r="U100" s="483" t="s">
        <v>76</v>
      </c>
      <c r="V100" s="483" t="s">
        <v>93</v>
      </c>
      <c r="W100" s="483" t="s">
        <v>103</v>
      </c>
      <c r="X100" s="483"/>
      <c r="Y100" s="469" t="s">
        <v>796</v>
      </c>
      <c r="Z100" s="139"/>
      <c r="AA100" s="133"/>
      <c r="AB100" s="139"/>
      <c r="AC100" s="139"/>
      <c r="AD100" s="135"/>
      <c r="AE100" s="133"/>
      <c r="AF100" s="135"/>
      <c r="AG100" s="135"/>
      <c r="AH100" s="82"/>
    </row>
    <row r="101" spans="1:36" s="83" customFormat="1" ht="75" x14ac:dyDescent="0.25">
      <c r="B101" s="285" t="s">
        <v>364</v>
      </c>
      <c r="C101" s="156" t="s">
        <v>64</v>
      </c>
      <c r="D101" s="469" t="s">
        <v>902</v>
      </c>
      <c r="E101" s="180" t="s">
        <v>903</v>
      </c>
      <c r="F101" s="156" t="s">
        <v>696</v>
      </c>
      <c r="G101" s="156" t="s">
        <v>175</v>
      </c>
      <c r="H101" s="156" t="s">
        <v>69</v>
      </c>
      <c r="I101" s="469" t="s">
        <v>118</v>
      </c>
      <c r="J101" s="469" t="s">
        <v>615</v>
      </c>
      <c r="K101" s="180" t="s">
        <v>616</v>
      </c>
      <c r="L101" s="483" t="s">
        <v>617</v>
      </c>
      <c r="M101" s="492" t="s">
        <v>904</v>
      </c>
      <c r="N101" s="484">
        <v>20</v>
      </c>
      <c r="O101" s="469" t="s">
        <v>274</v>
      </c>
      <c r="P101" s="483">
        <v>3</v>
      </c>
      <c r="Q101" s="483">
        <v>5</v>
      </c>
      <c r="R101" s="483">
        <v>10</v>
      </c>
      <c r="S101" s="483"/>
      <c r="T101" s="483" t="s">
        <v>679</v>
      </c>
      <c r="U101" s="483" t="s">
        <v>93</v>
      </c>
      <c r="V101" s="483" t="s">
        <v>103</v>
      </c>
      <c r="W101" s="483"/>
      <c r="X101" s="483"/>
      <c r="Y101" s="469" t="s">
        <v>618</v>
      </c>
      <c r="Z101" s="139"/>
      <c r="AA101" s="133"/>
      <c r="AB101" s="139"/>
      <c r="AC101" s="139"/>
      <c r="AD101" s="140"/>
      <c r="AE101" s="133"/>
      <c r="AF101" s="133"/>
      <c r="AG101" s="133"/>
      <c r="AH101" s="82"/>
    </row>
    <row r="102" spans="1:36" s="190" customFormat="1" ht="137.25" customHeight="1" x14ac:dyDescent="0.25">
      <c r="B102" s="285" t="s">
        <v>364</v>
      </c>
      <c r="C102" s="86" t="s">
        <v>64</v>
      </c>
      <c r="D102" s="85" t="s">
        <v>902</v>
      </c>
      <c r="E102" s="85" t="s">
        <v>905</v>
      </c>
      <c r="F102" s="86" t="s">
        <v>728</v>
      </c>
      <c r="G102" s="86" t="s">
        <v>117</v>
      </c>
      <c r="H102" s="86" t="s">
        <v>69</v>
      </c>
      <c r="I102" s="79" t="s">
        <v>118</v>
      </c>
      <c r="J102" s="79" t="s">
        <v>615</v>
      </c>
      <c r="K102" s="90" t="s">
        <v>906</v>
      </c>
      <c r="L102" s="303" t="s">
        <v>907</v>
      </c>
      <c r="M102" s="303" t="s">
        <v>908</v>
      </c>
      <c r="N102" s="304">
        <v>5</v>
      </c>
      <c r="O102" s="79" t="s">
        <v>274</v>
      </c>
      <c r="P102" s="303">
        <v>3</v>
      </c>
      <c r="Q102" s="303">
        <v>5</v>
      </c>
      <c r="R102" s="303">
        <v>10</v>
      </c>
      <c r="S102" s="303">
        <v>11</v>
      </c>
      <c r="T102" s="303" t="s">
        <v>600</v>
      </c>
      <c r="U102" s="303" t="s">
        <v>93</v>
      </c>
      <c r="V102" s="303" t="s">
        <v>103</v>
      </c>
      <c r="W102" s="303"/>
      <c r="X102" s="303"/>
      <c r="Y102" s="79" t="s">
        <v>392</v>
      </c>
      <c r="Z102" s="89"/>
      <c r="AA102" s="78"/>
      <c r="AB102" s="89"/>
      <c r="AC102" s="89"/>
      <c r="AD102" s="87"/>
      <c r="AE102" s="87"/>
      <c r="AF102" s="87"/>
      <c r="AG102" s="87"/>
      <c r="AH102" s="82"/>
    </row>
    <row r="103" spans="1:36" s="71" customFormat="1" ht="110.25" customHeight="1" x14ac:dyDescent="0.25">
      <c r="B103" s="285" t="s">
        <v>364</v>
      </c>
      <c r="C103" s="86" t="s">
        <v>64</v>
      </c>
      <c r="D103" s="79" t="s">
        <v>909</v>
      </c>
      <c r="E103" s="79" t="s">
        <v>910</v>
      </c>
      <c r="F103" s="86" t="s">
        <v>751</v>
      </c>
      <c r="G103" s="86" t="s">
        <v>126</v>
      </c>
      <c r="H103" s="86" t="s">
        <v>69</v>
      </c>
      <c r="I103" s="79" t="s">
        <v>118</v>
      </c>
      <c r="J103" s="79" t="s">
        <v>911</v>
      </c>
      <c r="K103" s="108" t="s">
        <v>912</v>
      </c>
      <c r="L103" s="303" t="s">
        <v>399</v>
      </c>
      <c r="M103" s="303" t="s">
        <v>913</v>
      </c>
      <c r="N103" s="304">
        <v>30</v>
      </c>
      <c r="O103" s="79" t="s">
        <v>74</v>
      </c>
      <c r="P103" s="303">
        <v>3</v>
      </c>
      <c r="Q103" s="303">
        <v>5</v>
      </c>
      <c r="R103" s="303">
        <v>10</v>
      </c>
      <c r="S103" s="303"/>
      <c r="T103" s="303" t="s">
        <v>465</v>
      </c>
      <c r="U103" s="303" t="s">
        <v>76</v>
      </c>
      <c r="V103" s="303" t="s">
        <v>93</v>
      </c>
      <c r="W103" s="303" t="s">
        <v>103</v>
      </c>
      <c r="X103" s="303"/>
      <c r="Y103" s="79" t="s">
        <v>402</v>
      </c>
      <c r="Z103" s="200"/>
      <c r="AA103" s="200"/>
      <c r="AB103" s="133"/>
      <c r="AC103" s="133"/>
      <c r="AD103" s="133"/>
      <c r="AE103" s="78"/>
      <c r="AF103" s="133"/>
      <c r="AG103" s="133"/>
      <c r="AH103" s="82"/>
      <c r="AI103" s="83"/>
      <c r="AJ103" s="83"/>
    </row>
    <row r="104" spans="1:36" s="83" customFormat="1" ht="90.75" customHeight="1" x14ac:dyDescent="0.25">
      <c r="A104" s="700"/>
      <c r="B104" s="292" t="s">
        <v>403</v>
      </c>
      <c r="C104" s="156" t="s">
        <v>64</v>
      </c>
      <c r="D104" s="94" t="s">
        <v>914</v>
      </c>
      <c r="E104" s="194" t="s">
        <v>915</v>
      </c>
      <c r="F104" s="156" t="s">
        <v>751</v>
      </c>
      <c r="G104" s="156" t="s">
        <v>358</v>
      </c>
      <c r="H104" s="156" t="s">
        <v>69</v>
      </c>
      <c r="I104" s="194" t="s">
        <v>118</v>
      </c>
      <c r="J104" s="469" t="s">
        <v>916</v>
      </c>
      <c r="K104" s="485" t="s">
        <v>917</v>
      </c>
      <c r="L104" s="483" t="s">
        <v>918</v>
      </c>
      <c r="M104" s="483" t="s">
        <v>918</v>
      </c>
      <c r="N104" s="486">
        <v>100</v>
      </c>
      <c r="O104" s="194" t="s">
        <v>374</v>
      </c>
      <c r="P104" s="483">
        <v>2</v>
      </c>
      <c r="Q104" s="483">
        <v>3</v>
      </c>
      <c r="R104" s="483">
        <v>4</v>
      </c>
      <c r="S104" s="483">
        <v>10</v>
      </c>
      <c r="T104" s="483" t="s">
        <v>472</v>
      </c>
      <c r="U104" s="483" t="s">
        <v>227</v>
      </c>
      <c r="V104" s="483"/>
      <c r="W104" s="483"/>
      <c r="X104" s="483"/>
      <c r="Y104" s="194" t="s">
        <v>919</v>
      </c>
      <c r="Z104" s="139"/>
      <c r="AA104" s="133"/>
      <c r="AB104" s="133"/>
      <c r="AC104" s="139"/>
      <c r="AD104" s="133"/>
      <c r="AE104" s="133"/>
      <c r="AF104" s="135"/>
      <c r="AG104" s="133"/>
      <c r="AH104" s="82"/>
    </row>
    <row r="105" spans="1:36" ht="68.25" customHeight="1" x14ac:dyDescent="0.25">
      <c r="A105" s="701"/>
      <c r="B105" s="292" t="s">
        <v>403</v>
      </c>
      <c r="C105" s="86" t="s">
        <v>64</v>
      </c>
      <c r="D105" s="699" t="s">
        <v>920</v>
      </c>
      <c r="E105" s="85" t="s">
        <v>921</v>
      </c>
      <c r="F105" s="86" t="s">
        <v>751</v>
      </c>
      <c r="G105" s="86" t="s">
        <v>358</v>
      </c>
      <c r="H105" s="86" t="s">
        <v>69</v>
      </c>
      <c r="I105" s="85" t="s">
        <v>118</v>
      </c>
      <c r="J105" s="79" t="s">
        <v>922</v>
      </c>
      <c r="K105" s="108" t="s">
        <v>923</v>
      </c>
      <c r="L105" s="303" t="s">
        <v>924</v>
      </c>
      <c r="M105" s="303" t="s">
        <v>925</v>
      </c>
      <c r="N105" s="308" t="s">
        <v>926</v>
      </c>
      <c r="O105" s="309" t="s">
        <v>260</v>
      </c>
      <c r="P105" s="303">
        <v>2</v>
      </c>
      <c r="Q105" s="303">
        <v>3</v>
      </c>
      <c r="R105" s="303">
        <v>4</v>
      </c>
      <c r="S105" s="303">
        <v>10</v>
      </c>
      <c r="T105" s="303" t="s">
        <v>927</v>
      </c>
      <c r="U105" s="303" t="s">
        <v>227</v>
      </c>
      <c r="V105" s="303"/>
      <c r="W105" s="303"/>
      <c r="X105" s="303"/>
      <c r="Y105" s="85" t="s">
        <v>928</v>
      </c>
      <c r="Z105" s="272"/>
      <c r="AA105" s="78"/>
      <c r="AB105" s="133"/>
      <c r="AC105" s="139"/>
      <c r="AD105" s="133"/>
      <c r="AE105" s="78"/>
      <c r="AF105" s="135"/>
      <c r="AG105" s="78"/>
      <c r="AH105" s="82"/>
      <c r="AI105" s="83"/>
      <c r="AJ105" s="83"/>
    </row>
    <row r="106" spans="1:36" s="83" customFormat="1" ht="68.25" customHeight="1" x14ac:dyDescent="0.25">
      <c r="A106" s="700"/>
      <c r="B106" s="292" t="s">
        <v>403</v>
      </c>
      <c r="C106" s="156" t="s">
        <v>64</v>
      </c>
      <c r="D106" s="94" t="s">
        <v>914</v>
      </c>
      <c r="E106" s="194" t="s">
        <v>929</v>
      </c>
      <c r="F106" s="156" t="s">
        <v>751</v>
      </c>
      <c r="G106" s="156" t="s">
        <v>358</v>
      </c>
      <c r="H106" s="156" t="s">
        <v>69</v>
      </c>
      <c r="I106" s="194" t="s">
        <v>118</v>
      </c>
      <c r="J106" s="469" t="s">
        <v>922</v>
      </c>
      <c r="K106" s="488" t="s">
        <v>923</v>
      </c>
      <c r="L106" s="483" t="s">
        <v>930</v>
      </c>
      <c r="M106" s="483" t="s">
        <v>930</v>
      </c>
      <c r="N106" s="486" t="s">
        <v>926</v>
      </c>
      <c r="O106" s="326" t="s">
        <v>260</v>
      </c>
      <c r="P106" s="483">
        <v>2</v>
      </c>
      <c r="Q106" s="483">
        <v>3</v>
      </c>
      <c r="R106" s="483">
        <v>4</v>
      </c>
      <c r="S106" s="483">
        <v>10</v>
      </c>
      <c r="T106" s="483" t="s">
        <v>927</v>
      </c>
      <c r="U106" s="483" t="s">
        <v>227</v>
      </c>
      <c r="V106" s="483"/>
      <c r="W106" s="483"/>
      <c r="X106" s="483"/>
      <c r="Y106" s="194" t="s">
        <v>931</v>
      </c>
      <c r="Z106" s="139"/>
      <c r="AA106" s="133"/>
      <c r="AB106" s="133"/>
      <c r="AC106" s="139"/>
      <c r="AD106" s="133"/>
      <c r="AE106" s="133"/>
      <c r="AF106" s="135"/>
      <c r="AG106" s="133"/>
      <c r="AH106" s="82"/>
    </row>
    <row r="107" spans="1:36" s="71" customFormat="1" ht="135" x14ac:dyDescent="0.25">
      <c r="B107" s="285" t="s">
        <v>302</v>
      </c>
      <c r="C107" s="86" t="s">
        <v>64</v>
      </c>
      <c r="D107" s="79" t="s">
        <v>63</v>
      </c>
      <c r="E107" s="79" t="s">
        <v>932</v>
      </c>
      <c r="F107" s="86" t="s">
        <v>728</v>
      </c>
      <c r="G107" s="86" t="s">
        <v>87</v>
      </c>
      <c r="H107" s="86" t="s">
        <v>69</v>
      </c>
      <c r="I107" s="79" t="s">
        <v>152</v>
      </c>
      <c r="J107" s="79" t="s">
        <v>933</v>
      </c>
      <c r="K107" s="85" t="s">
        <v>934</v>
      </c>
      <c r="L107" s="303" t="s">
        <v>935</v>
      </c>
      <c r="M107" s="303" t="s">
        <v>936</v>
      </c>
      <c r="N107" s="304">
        <v>100</v>
      </c>
      <c r="O107" s="79" t="s">
        <v>74</v>
      </c>
      <c r="P107" s="303">
        <v>3</v>
      </c>
      <c r="Q107" s="303">
        <v>5</v>
      </c>
      <c r="R107" s="88"/>
      <c r="S107" s="88"/>
      <c r="T107" s="303" t="s">
        <v>937</v>
      </c>
      <c r="U107" s="303" t="s">
        <v>76</v>
      </c>
      <c r="V107" s="303"/>
      <c r="W107" s="303"/>
      <c r="X107" s="303"/>
      <c r="Y107" s="79" t="s">
        <v>402</v>
      </c>
      <c r="Z107" s="200"/>
      <c r="AA107" s="200"/>
      <c r="AB107" s="133"/>
      <c r="AC107" s="133"/>
      <c r="AD107" s="135"/>
      <c r="AE107" s="133"/>
      <c r="AF107" s="133"/>
      <c r="AG107" s="135"/>
      <c r="AH107" s="82"/>
      <c r="AI107" s="83"/>
      <c r="AJ107" s="83"/>
    </row>
    <row r="108" spans="1:36" s="71" customFormat="1" ht="135" x14ac:dyDescent="0.25">
      <c r="B108" s="285" t="s">
        <v>302</v>
      </c>
      <c r="C108" s="86" t="s">
        <v>64</v>
      </c>
      <c r="D108" s="79" t="s">
        <v>938</v>
      </c>
      <c r="E108" s="79" t="s">
        <v>939</v>
      </c>
      <c r="F108" s="86" t="s">
        <v>751</v>
      </c>
      <c r="G108" s="86" t="s">
        <v>97</v>
      </c>
      <c r="H108" s="86" t="s">
        <v>69</v>
      </c>
      <c r="I108" s="108" t="s">
        <v>118</v>
      </c>
      <c r="J108" s="79" t="s">
        <v>940</v>
      </c>
      <c r="K108" s="109" t="s">
        <v>941</v>
      </c>
      <c r="L108" s="303" t="s">
        <v>942</v>
      </c>
      <c r="M108" s="303" t="s">
        <v>943</v>
      </c>
      <c r="N108" s="304">
        <v>25</v>
      </c>
      <c r="O108" s="79" t="s">
        <v>74</v>
      </c>
      <c r="P108" s="303">
        <v>3</v>
      </c>
      <c r="Q108" s="303">
        <v>4</v>
      </c>
      <c r="R108" s="303">
        <v>5</v>
      </c>
      <c r="S108" s="303"/>
      <c r="T108" s="303" t="s">
        <v>944</v>
      </c>
      <c r="U108" s="303" t="s">
        <v>76</v>
      </c>
      <c r="V108" s="303" t="s">
        <v>112</v>
      </c>
      <c r="W108" s="303"/>
      <c r="X108" s="303"/>
      <c r="Y108" s="79" t="s">
        <v>402</v>
      </c>
      <c r="Z108" s="200"/>
      <c r="AA108" s="200"/>
      <c r="AB108" s="133"/>
      <c r="AC108" s="133"/>
      <c r="AD108" s="207"/>
      <c r="AE108" s="78"/>
      <c r="AF108" s="133"/>
      <c r="AG108" s="90"/>
      <c r="AH108" s="82"/>
      <c r="AI108" s="83"/>
      <c r="AJ108" s="83"/>
    </row>
    <row r="109" spans="1:36" s="71" customFormat="1" ht="90" x14ac:dyDescent="0.25">
      <c r="B109" s="384" t="s">
        <v>245</v>
      </c>
      <c r="C109" s="335"/>
      <c r="D109" s="181"/>
      <c r="E109" s="357" t="s">
        <v>945</v>
      </c>
      <c r="F109" s="335" t="s">
        <v>946</v>
      </c>
      <c r="G109" s="335" t="s">
        <v>117</v>
      </c>
      <c r="H109" s="338" t="s">
        <v>69</v>
      </c>
      <c r="I109" s="605" t="s">
        <v>152</v>
      </c>
      <c r="J109" s="600" t="s">
        <v>947</v>
      </c>
      <c r="K109" s="90" t="s">
        <v>948</v>
      </c>
      <c r="L109" s="345" t="s">
        <v>821</v>
      </c>
      <c r="M109" s="334" t="s">
        <v>949</v>
      </c>
      <c r="N109" s="333">
        <v>50</v>
      </c>
      <c r="O109" s="341" t="s">
        <v>74</v>
      </c>
      <c r="P109" s="361">
        <v>1</v>
      </c>
      <c r="Q109" s="361">
        <v>3</v>
      </c>
      <c r="R109" s="361"/>
      <c r="S109" s="361"/>
      <c r="T109" s="362" t="s">
        <v>587</v>
      </c>
      <c r="U109" s="361" t="s">
        <v>227</v>
      </c>
      <c r="V109" s="345"/>
      <c r="W109" s="334"/>
      <c r="X109" s="334"/>
      <c r="Y109" s="310" t="s">
        <v>452</v>
      </c>
      <c r="Z109" s="200"/>
      <c r="AA109" s="200"/>
      <c r="AB109" s="133"/>
      <c r="AC109" s="133"/>
      <c r="AD109" s="207"/>
      <c r="AE109" s="78"/>
      <c r="AF109" s="133"/>
      <c r="AG109" s="90"/>
      <c r="AH109" s="82"/>
      <c r="AI109" s="83"/>
      <c r="AJ109" s="83"/>
    </row>
    <row r="110" spans="1:36" s="71" customFormat="1" ht="93.75" customHeight="1" x14ac:dyDescent="0.25">
      <c r="B110" s="383" t="s">
        <v>245</v>
      </c>
      <c r="C110" s="332"/>
      <c r="D110" s="363"/>
      <c r="E110" s="358" t="s">
        <v>950</v>
      </c>
      <c r="F110" s="332" t="s">
        <v>946</v>
      </c>
      <c r="G110" s="332" t="s">
        <v>117</v>
      </c>
      <c r="H110" s="592" t="s">
        <v>69</v>
      </c>
      <c r="I110" s="117" t="s">
        <v>152</v>
      </c>
      <c r="J110" s="599" t="s">
        <v>951</v>
      </c>
      <c r="K110" s="107" t="s">
        <v>952</v>
      </c>
      <c r="L110" s="345" t="s">
        <v>953</v>
      </c>
      <c r="M110" s="104" t="s">
        <v>949</v>
      </c>
      <c r="N110" s="454">
        <v>1374</v>
      </c>
      <c r="O110" s="126" t="s">
        <v>374</v>
      </c>
      <c r="P110" s="364">
        <v>2</v>
      </c>
      <c r="Q110" s="364">
        <v>3</v>
      </c>
      <c r="R110" s="364">
        <v>5</v>
      </c>
      <c r="S110" s="364">
        <v>10</v>
      </c>
      <c r="T110" s="365" t="s">
        <v>587</v>
      </c>
      <c r="U110" s="234" t="s">
        <v>227</v>
      </c>
      <c r="V110" s="360"/>
      <c r="W110" s="104"/>
      <c r="X110" s="104"/>
      <c r="Y110" s="321" t="s">
        <v>568</v>
      </c>
      <c r="Z110" s="200"/>
      <c r="AA110" s="200"/>
      <c r="AB110" s="78"/>
      <c r="AC110" s="78"/>
      <c r="AD110" s="87"/>
      <c r="AE110" s="78"/>
      <c r="AF110" s="87"/>
      <c r="AG110" s="87"/>
      <c r="AH110" s="104"/>
    </row>
    <row r="111" spans="1:36" s="71" customFormat="1" ht="93.75" customHeight="1" x14ac:dyDescent="0.25">
      <c r="B111" s="284" t="s">
        <v>312</v>
      </c>
      <c r="C111" s="95"/>
      <c r="D111" s="79"/>
      <c r="E111" s="79" t="s">
        <v>954</v>
      </c>
      <c r="F111" s="86" t="s">
        <v>946</v>
      </c>
      <c r="G111" s="86" t="s">
        <v>117</v>
      </c>
      <c r="H111" s="86" t="s">
        <v>69</v>
      </c>
      <c r="I111" s="109" t="s">
        <v>118</v>
      </c>
      <c r="J111" s="42" t="s">
        <v>955</v>
      </c>
      <c r="K111" s="317" t="s">
        <v>956</v>
      </c>
      <c r="L111" s="318" t="s">
        <v>316</v>
      </c>
      <c r="M111" s="318" t="s">
        <v>316</v>
      </c>
      <c r="N111" s="304">
        <v>700</v>
      </c>
      <c r="O111" s="79" t="s">
        <v>74</v>
      </c>
      <c r="P111" s="303">
        <v>3</v>
      </c>
      <c r="Q111" s="303">
        <v>5</v>
      </c>
      <c r="R111" s="88"/>
      <c r="S111" s="88"/>
      <c r="T111" s="303" t="s">
        <v>375</v>
      </c>
      <c r="U111" s="303" t="s">
        <v>227</v>
      </c>
      <c r="V111" s="303" t="s">
        <v>103</v>
      </c>
      <c r="W111" s="88"/>
      <c r="X111" s="88"/>
      <c r="Y111" s="79" t="s">
        <v>957</v>
      </c>
      <c r="Z111" s="200"/>
      <c r="AA111" s="200"/>
      <c r="AB111" s="78"/>
      <c r="AC111" s="78"/>
      <c r="AD111" s="87"/>
      <c r="AE111" s="78"/>
      <c r="AF111" s="87"/>
      <c r="AG111" s="87"/>
      <c r="AH111" s="104"/>
    </row>
    <row r="112" spans="1:36" s="71" customFormat="1" ht="75" x14ac:dyDescent="0.25">
      <c r="B112" s="285" t="s">
        <v>364</v>
      </c>
      <c r="C112" s="86" t="s">
        <v>64</v>
      </c>
      <c r="D112" s="85" t="s">
        <v>958</v>
      </c>
      <c r="E112" s="79" t="s">
        <v>959</v>
      </c>
      <c r="F112" s="86" t="s">
        <v>946</v>
      </c>
      <c r="G112" s="86" t="s">
        <v>117</v>
      </c>
      <c r="H112" s="86" t="s">
        <v>69</v>
      </c>
      <c r="I112" s="79" t="s">
        <v>118</v>
      </c>
      <c r="J112" s="79" t="s">
        <v>960</v>
      </c>
      <c r="K112" s="79" t="s">
        <v>961</v>
      </c>
      <c r="L112" s="303" t="s">
        <v>962</v>
      </c>
      <c r="M112" s="303" t="s">
        <v>962</v>
      </c>
      <c r="N112" s="304">
        <v>30</v>
      </c>
      <c r="O112" s="79" t="s">
        <v>74</v>
      </c>
      <c r="P112" s="303">
        <v>2</v>
      </c>
      <c r="Q112" s="303">
        <v>4</v>
      </c>
      <c r="R112" s="303">
        <v>10</v>
      </c>
      <c r="S112" s="303"/>
      <c r="T112" s="303" t="s">
        <v>679</v>
      </c>
      <c r="U112" s="303" t="s">
        <v>93</v>
      </c>
      <c r="V112" s="303" t="s">
        <v>103</v>
      </c>
      <c r="W112" s="303"/>
      <c r="X112" s="303"/>
      <c r="Y112" s="79" t="s">
        <v>963</v>
      </c>
      <c r="Z112" s="200"/>
      <c r="AA112" s="200"/>
      <c r="AB112" s="133"/>
      <c r="AC112" s="133"/>
      <c r="AD112" s="133"/>
      <c r="AE112" s="78"/>
      <c r="AF112" s="133"/>
      <c r="AG112" s="133"/>
      <c r="AH112" s="82"/>
      <c r="AI112" s="83"/>
      <c r="AJ112" s="83"/>
    </row>
    <row r="113" spans="1:230" s="71" customFormat="1" ht="76.5" customHeight="1" x14ac:dyDescent="0.25">
      <c r="B113" s="285" t="s">
        <v>364</v>
      </c>
      <c r="C113" s="86" t="s">
        <v>64</v>
      </c>
      <c r="D113" s="85" t="s">
        <v>958</v>
      </c>
      <c r="E113" s="79" t="s">
        <v>964</v>
      </c>
      <c r="F113" s="86" t="s">
        <v>946</v>
      </c>
      <c r="G113" s="86" t="s">
        <v>117</v>
      </c>
      <c r="H113" s="86" t="s">
        <v>69</v>
      </c>
      <c r="I113" s="108" t="s">
        <v>118</v>
      </c>
      <c r="J113" s="79" t="s">
        <v>960</v>
      </c>
      <c r="K113" s="79" t="s">
        <v>965</v>
      </c>
      <c r="L113" s="303" t="s">
        <v>966</v>
      </c>
      <c r="M113" s="303" t="s">
        <v>966</v>
      </c>
      <c r="N113" s="304">
        <v>50</v>
      </c>
      <c r="O113" s="79" t="s">
        <v>74</v>
      </c>
      <c r="P113" s="303">
        <v>3</v>
      </c>
      <c r="Q113" s="303">
        <v>10</v>
      </c>
      <c r="R113" s="303">
        <v>11</v>
      </c>
      <c r="S113" s="303"/>
      <c r="T113" s="303" t="s">
        <v>679</v>
      </c>
      <c r="U113" s="303" t="s">
        <v>93</v>
      </c>
      <c r="V113" s="303" t="s">
        <v>103</v>
      </c>
      <c r="W113" s="303"/>
      <c r="X113" s="303"/>
      <c r="Y113" s="79" t="s">
        <v>402</v>
      </c>
      <c r="Z113" s="200"/>
      <c r="AA113" s="200"/>
      <c r="AB113" s="133"/>
      <c r="AC113" s="133"/>
      <c r="AD113" s="133"/>
      <c r="AE113" s="78"/>
      <c r="AF113" s="133"/>
      <c r="AG113" s="133"/>
      <c r="AH113" s="82"/>
      <c r="AI113" s="83"/>
      <c r="AJ113" s="83"/>
    </row>
    <row r="114" spans="1:230" s="378" customFormat="1" ht="60" x14ac:dyDescent="0.25">
      <c r="A114" s="374"/>
      <c r="B114" s="284" t="s">
        <v>245</v>
      </c>
      <c r="C114" s="86" t="s">
        <v>64</v>
      </c>
      <c r="D114" s="79" t="s">
        <v>312</v>
      </c>
      <c r="E114" s="79" t="s">
        <v>967</v>
      </c>
      <c r="F114" s="86" t="s">
        <v>946</v>
      </c>
      <c r="G114" s="86" t="s">
        <v>117</v>
      </c>
      <c r="H114" s="591" t="s">
        <v>69</v>
      </c>
      <c r="I114" s="315" t="s">
        <v>152</v>
      </c>
      <c r="J114" s="321" t="s">
        <v>968</v>
      </c>
      <c r="K114" s="79" t="s">
        <v>969</v>
      </c>
      <c r="L114" s="303" t="s">
        <v>970</v>
      </c>
      <c r="M114" s="303" t="s">
        <v>971</v>
      </c>
      <c r="N114" s="304">
        <v>50</v>
      </c>
      <c r="O114" s="79" t="s">
        <v>74</v>
      </c>
      <c r="P114" s="303">
        <v>3</v>
      </c>
      <c r="Q114" s="303">
        <v>4</v>
      </c>
      <c r="R114" s="303">
        <v>10</v>
      </c>
      <c r="S114" s="303">
        <v>13</v>
      </c>
      <c r="T114" s="303" t="s">
        <v>325</v>
      </c>
      <c r="U114" s="303" t="s">
        <v>93</v>
      </c>
      <c r="V114" s="303" t="s">
        <v>76</v>
      </c>
      <c r="W114" s="303"/>
      <c r="X114" s="303"/>
      <c r="Y114" s="79" t="s">
        <v>972</v>
      </c>
      <c r="Z114" s="375"/>
      <c r="AA114" s="375"/>
      <c r="AB114" s="375"/>
      <c r="AC114" s="375"/>
      <c r="AD114" s="375"/>
      <c r="AE114" s="375"/>
      <c r="AF114" s="375"/>
      <c r="AG114" s="375"/>
      <c r="AH114" s="376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  <c r="AY114" s="377"/>
      <c r="AZ114" s="377"/>
      <c r="BA114" s="377"/>
      <c r="BB114" s="377"/>
      <c r="BC114" s="377"/>
      <c r="BD114" s="377"/>
      <c r="BE114" s="377"/>
      <c r="BF114" s="377"/>
      <c r="BG114" s="377"/>
      <c r="BH114" s="377"/>
      <c r="BI114" s="377"/>
      <c r="BJ114" s="377"/>
      <c r="BK114" s="377"/>
      <c r="BL114" s="377"/>
      <c r="BM114" s="377"/>
      <c r="BN114" s="377"/>
      <c r="BO114" s="377"/>
      <c r="BP114" s="377"/>
      <c r="BQ114" s="377"/>
      <c r="BR114" s="377"/>
      <c r="BS114" s="377"/>
      <c r="BT114" s="377"/>
      <c r="BU114" s="377"/>
      <c r="BV114" s="377"/>
      <c r="BW114" s="377"/>
      <c r="BX114" s="377"/>
      <c r="BY114" s="377"/>
      <c r="BZ114" s="377"/>
      <c r="CA114" s="377"/>
      <c r="CB114" s="377"/>
      <c r="CC114" s="377"/>
      <c r="CD114" s="377"/>
      <c r="CE114" s="377"/>
      <c r="CF114" s="377"/>
      <c r="CG114" s="377"/>
      <c r="CH114" s="377"/>
      <c r="CI114" s="377"/>
      <c r="CJ114" s="377"/>
      <c r="CK114" s="377"/>
      <c r="CL114" s="377"/>
      <c r="CM114" s="377"/>
      <c r="CN114" s="377"/>
      <c r="CO114" s="377"/>
      <c r="CP114" s="377"/>
      <c r="CQ114" s="377"/>
      <c r="CR114" s="377"/>
      <c r="CS114" s="377"/>
      <c r="CT114" s="377"/>
      <c r="CU114" s="377"/>
      <c r="CV114" s="377"/>
      <c r="CW114" s="377"/>
      <c r="CX114" s="377"/>
      <c r="CY114" s="377"/>
      <c r="CZ114" s="377"/>
      <c r="DA114" s="377"/>
      <c r="DB114" s="377"/>
      <c r="DC114" s="377"/>
      <c r="DD114" s="377"/>
      <c r="DE114" s="377"/>
      <c r="DF114" s="377"/>
      <c r="DG114" s="377"/>
      <c r="DH114" s="377"/>
      <c r="DI114" s="377"/>
      <c r="DJ114" s="377"/>
      <c r="DK114" s="377"/>
      <c r="DL114" s="377"/>
      <c r="DM114" s="377"/>
      <c r="DN114" s="377"/>
      <c r="DO114" s="377"/>
      <c r="DP114" s="377"/>
      <c r="DQ114" s="377"/>
      <c r="DR114" s="377"/>
      <c r="DS114" s="377"/>
      <c r="DT114" s="377"/>
      <c r="DU114" s="377"/>
      <c r="DV114" s="377"/>
      <c r="DW114" s="377"/>
      <c r="DX114" s="377"/>
      <c r="DY114" s="377"/>
      <c r="DZ114" s="377"/>
      <c r="EA114" s="377"/>
      <c r="EB114" s="377"/>
      <c r="EC114" s="377"/>
      <c r="ED114" s="377"/>
      <c r="EE114" s="377"/>
      <c r="EF114" s="377"/>
      <c r="EG114" s="377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</row>
    <row r="115" spans="1:230" s="71" customFormat="1" ht="75" x14ac:dyDescent="0.25">
      <c r="B115" s="285" t="s">
        <v>403</v>
      </c>
      <c r="C115" s="86" t="s">
        <v>64</v>
      </c>
      <c r="D115" s="79" t="s">
        <v>973</v>
      </c>
      <c r="E115" s="79" t="s">
        <v>974</v>
      </c>
      <c r="F115" s="86" t="s">
        <v>946</v>
      </c>
      <c r="G115" s="86" t="s">
        <v>97</v>
      </c>
      <c r="H115" s="86" t="s">
        <v>69</v>
      </c>
      <c r="I115" s="109" t="s">
        <v>152</v>
      </c>
      <c r="J115" s="79" t="s">
        <v>406</v>
      </c>
      <c r="K115" s="42" t="s">
        <v>975</v>
      </c>
      <c r="L115" s="303" t="s">
        <v>976</v>
      </c>
      <c r="M115" s="303" t="s">
        <v>976</v>
      </c>
      <c r="N115" s="304">
        <v>100</v>
      </c>
      <c r="O115" s="79" t="s">
        <v>74</v>
      </c>
      <c r="P115" s="303">
        <v>2</v>
      </c>
      <c r="Q115" s="303">
        <v>3</v>
      </c>
      <c r="R115" s="303">
        <v>4</v>
      </c>
      <c r="S115" s="303">
        <v>10</v>
      </c>
      <c r="T115" s="303" t="s">
        <v>977</v>
      </c>
      <c r="U115" s="303" t="s">
        <v>76</v>
      </c>
      <c r="V115" s="303" t="s">
        <v>93</v>
      </c>
      <c r="W115" s="303"/>
      <c r="X115" s="303"/>
      <c r="Y115" s="79" t="s">
        <v>828</v>
      </c>
      <c r="Z115" s="200"/>
      <c r="AA115" s="200"/>
      <c r="AB115" s="133"/>
      <c r="AC115" s="133"/>
      <c r="AD115" s="133"/>
      <c r="AE115" s="78"/>
      <c r="AF115" s="133"/>
      <c r="AG115" s="133"/>
      <c r="AH115" s="82"/>
      <c r="AI115" s="83"/>
      <c r="AJ115" s="83"/>
    </row>
    <row r="116" spans="1:230" s="83" customFormat="1" ht="78.75" customHeight="1" x14ac:dyDescent="0.25">
      <c r="A116" s="700"/>
      <c r="B116" s="285" t="s">
        <v>403</v>
      </c>
      <c r="C116" s="156" t="s">
        <v>64</v>
      </c>
      <c r="D116" s="469" t="s">
        <v>978</v>
      </c>
      <c r="E116" s="469" t="s">
        <v>979</v>
      </c>
      <c r="F116" s="156" t="s">
        <v>762</v>
      </c>
      <c r="G116" s="156" t="s">
        <v>97</v>
      </c>
      <c r="H116" s="156" t="s">
        <v>69</v>
      </c>
      <c r="I116" s="469" t="s">
        <v>152</v>
      </c>
      <c r="J116" s="469" t="s">
        <v>406</v>
      </c>
      <c r="K116" s="487" t="s">
        <v>980</v>
      </c>
      <c r="L116" s="483" t="s">
        <v>981</v>
      </c>
      <c r="M116" s="483" t="s">
        <v>981</v>
      </c>
      <c r="N116" s="484">
        <v>100</v>
      </c>
      <c r="O116" s="469" t="s">
        <v>374</v>
      </c>
      <c r="P116" s="483">
        <v>2</v>
      </c>
      <c r="Q116" s="483">
        <v>3</v>
      </c>
      <c r="R116" s="483">
        <v>4</v>
      </c>
      <c r="S116" s="483">
        <v>10</v>
      </c>
      <c r="T116" s="483" t="s">
        <v>409</v>
      </c>
      <c r="U116" s="483" t="s">
        <v>112</v>
      </c>
      <c r="V116" s="483" t="s">
        <v>93</v>
      </c>
      <c r="W116" s="483" t="s">
        <v>76</v>
      </c>
      <c r="X116" s="483"/>
      <c r="Y116" s="469" t="s">
        <v>982</v>
      </c>
      <c r="Z116" s="133"/>
      <c r="AA116" s="133"/>
      <c r="AB116" s="133"/>
      <c r="AC116" s="133"/>
      <c r="AD116" s="133"/>
      <c r="AE116" s="134"/>
      <c r="AF116" s="133"/>
      <c r="AG116" s="133"/>
      <c r="AH116" s="82"/>
    </row>
    <row r="117" spans="1:230" s="71" customFormat="1" ht="90" x14ac:dyDescent="0.25">
      <c r="B117" s="294" t="s">
        <v>403</v>
      </c>
      <c r="C117" s="95"/>
      <c r="D117" s="90"/>
      <c r="E117" s="310" t="s">
        <v>983</v>
      </c>
      <c r="F117" s="86" t="s">
        <v>946</v>
      </c>
      <c r="G117" s="86" t="s">
        <v>68</v>
      </c>
      <c r="H117" s="86" t="s">
        <v>69</v>
      </c>
      <c r="I117" s="79" t="s">
        <v>152</v>
      </c>
      <c r="J117" s="310" t="s">
        <v>406</v>
      </c>
      <c r="K117" s="310" t="s">
        <v>984</v>
      </c>
      <c r="L117" s="159" t="s">
        <v>985</v>
      </c>
      <c r="M117" s="159" t="s">
        <v>985</v>
      </c>
      <c r="N117" s="311">
        <v>100</v>
      </c>
      <c r="O117" s="79" t="s">
        <v>260</v>
      </c>
      <c r="P117" s="483">
        <v>2</v>
      </c>
      <c r="Q117" s="483">
        <v>3</v>
      </c>
      <c r="R117" s="483">
        <v>5</v>
      </c>
      <c r="S117" s="483">
        <v>10</v>
      </c>
      <c r="T117" s="159" t="s">
        <v>986</v>
      </c>
      <c r="U117" s="483" t="s">
        <v>227</v>
      </c>
      <c r="V117" s="483"/>
      <c r="W117" s="483"/>
      <c r="X117" s="483"/>
      <c r="Y117" s="310" t="s">
        <v>520</v>
      </c>
      <c r="Z117" s="273"/>
      <c r="AA117" s="200"/>
      <c r="AB117" s="172"/>
      <c r="AC117" s="172"/>
      <c r="AD117" s="172"/>
      <c r="AE117" s="172"/>
      <c r="AF117" s="172"/>
      <c r="AG117" s="78"/>
      <c r="AH117" s="173"/>
    </row>
    <row r="118" spans="1:230" s="71" customFormat="1" ht="90" x14ac:dyDescent="0.25">
      <c r="B118" s="294" t="s">
        <v>403</v>
      </c>
      <c r="C118" s="86" t="s">
        <v>64</v>
      </c>
      <c r="D118" s="90" t="s">
        <v>987</v>
      </c>
      <c r="E118" s="310" t="s">
        <v>988</v>
      </c>
      <c r="F118" s="86" t="s">
        <v>946</v>
      </c>
      <c r="G118" s="86" t="s">
        <v>108</v>
      </c>
      <c r="H118" s="86" t="s">
        <v>69</v>
      </c>
      <c r="I118" s="79" t="s">
        <v>152</v>
      </c>
      <c r="J118" s="310" t="s">
        <v>922</v>
      </c>
      <c r="K118" s="310" t="s">
        <v>989</v>
      </c>
      <c r="L118" s="159" t="s">
        <v>990</v>
      </c>
      <c r="M118" s="159" t="s">
        <v>990</v>
      </c>
      <c r="N118" s="311">
        <v>100</v>
      </c>
      <c r="O118" s="79" t="s">
        <v>260</v>
      </c>
      <c r="P118" s="483">
        <v>2</v>
      </c>
      <c r="Q118" s="483">
        <v>10</v>
      </c>
      <c r="R118" s="483"/>
      <c r="S118" s="483"/>
      <c r="T118" s="159" t="s">
        <v>991</v>
      </c>
      <c r="U118" s="483" t="s">
        <v>227</v>
      </c>
      <c r="V118" s="483" t="s">
        <v>93</v>
      </c>
      <c r="W118" s="483"/>
      <c r="X118" s="483"/>
      <c r="Y118" s="310" t="s">
        <v>992</v>
      </c>
      <c r="Z118" s="273"/>
      <c r="AA118" s="200"/>
      <c r="AB118" s="172"/>
      <c r="AC118" s="172"/>
      <c r="AD118" s="172"/>
      <c r="AE118" s="172"/>
      <c r="AF118" s="172"/>
      <c r="AG118" s="78"/>
      <c r="AH118" s="173"/>
    </row>
    <row r="119" spans="1:230" s="71" customFormat="1" ht="75" x14ac:dyDescent="0.25">
      <c r="B119" s="285" t="s">
        <v>403</v>
      </c>
      <c r="C119" s="86" t="s">
        <v>64</v>
      </c>
      <c r="D119" s="79" t="s">
        <v>755</v>
      </c>
      <c r="E119" s="79" t="s">
        <v>993</v>
      </c>
      <c r="F119" s="86" t="s">
        <v>946</v>
      </c>
      <c r="G119" s="86" t="s">
        <v>358</v>
      </c>
      <c r="H119" s="86" t="s">
        <v>69</v>
      </c>
      <c r="I119" s="79" t="s">
        <v>118</v>
      </c>
      <c r="J119" s="79" t="s">
        <v>994</v>
      </c>
      <c r="K119" s="79" t="s">
        <v>995</v>
      </c>
      <c r="L119" s="303" t="s">
        <v>996</v>
      </c>
      <c r="M119" s="303" t="s">
        <v>997</v>
      </c>
      <c r="N119" s="304">
        <v>1700</v>
      </c>
      <c r="O119" s="79" t="s">
        <v>260</v>
      </c>
      <c r="P119" s="303">
        <v>2</v>
      </c>
      <c r="Q119" s="303">
        <v>3</v>
      </c>
      <c r="R119" s="303">
        <v>4</v>
      </c>
      <c r="S119" s="303">
        <v>10</v>
      </c>
      <c r="T119" s="303" t="s">
        <v>977</v>
      </c>
      <c r="U119" s="303" t="s">
        <v>112</v>
      </c>
      <c r="V119" s="303" t="s">
        <v>93</v>
      </c>
      <c r="W119" s="303"/>
      <c r="X119" s="303"/>
      <c r="Y119" s="79" t="s">
        <v>998</v>
      </c>
      <c r="Z119" s="200"/>
      <c r="AA119" s="200"/>
      <c r="AB119" s="133"/>
      <c r="AC119" s="133"/>
      <c r="AD119" s="133"/>
      <c r="AE119" s="134"/>
      <c r="AF119" s="133"/>
      <c r="AG119" s="134"/>
      <c r="AH119" s="82"/>
      <c r="AI119" s="83"/>
      <c r="AJ119" s="83"/>
    </row>
    <row r="120" spans="1:230" s="71" customFormat="1" ht="72" customHeight="1" x14ac:dyDescent="0.25">
      <c r="B120" s="289" t="s">
        <v>403</v>
      </c>
      <c r="C120" s="86" t="s">
        <v>64</v>
      </c>
      <c r="D120" s="79" t="s">
        <v>999</v>
      </c>
      <c r="E120" s="79" t="s">
        <v>1000</v>
      </c>
      <c r="F120" s="86" t="s">
        <v>946</v>
      </c>
      <c r="G120" s="86" t="s">
        <v>97</v>
      </c>
      <c r="H120" s="86" t="s">
        <v>69</v>
      </c>
      <c r="I120" s="79" t="s">
        <v>118</v>
      </c>
      <c r="J120" s="79" t="s">
        <v>406</v>
      </c>
      <c r="K120" s="312" t="s">
        <v>984</v>
      </c>
      <c r="L120" s="303" t="s">
        <v>1001</v>
      </c>
      <c r="M120" s="303" t="s">
        <v>1002</v>
      </c>
      <c r="N120" s="304">
        <v>50</v>
      </c>
      <c r="O120" s="79" t="s">
        <v>74</v>
      </c>
      <c r="P120" s="303">
        <v>2</v>
      </c>
      <c r="Q120" s="303">
        <v>3</v>
      </c>
      <c r="R120" s="303">
        <v>5</v>
      </c>
      <c r="S120" s="303">
        <v>10</v>
      </c>
      <c r="T120" s="303" t="s">
        <v>409</v>
      </c>
      <c r="U120" s="303" t="s">
        <v>93</v>
      </c>
      <c r="V120" s="303" t="s">
        <v>103</v>
      </c>
      <c r="W120" s="303"/>
      <c r="X120" s="303"/>
      <c r="Y120" s="79" t="s">
        <v>743</v>
      </c>
      <c r="Z120" s="275"/>
      <c r="AA120" s="200"/>
      <c r="AB120" s="133"/>
      <c r="AC120" s="134"/>
      <c r="AD120" s="133"/>
      <c r="AE120" s="78"/>
      <c r="AF120" s="134"/>
      <c r="AG120" s="133"/>
      <c r="AH120" s="82"/>
      <c r="AI120" s="83"/>
      <c r="AJ120" s="83"/>
    </row>
    <row r="121" spans="1:230" s="71" customFormat="1" ht="123.75" customHeight="1" x14ac:dyDescent="0.25">
      <c r="A121" s="100"/>
      <c r="B121" s="289" t="s">
        <v>312</v>
      </c>
      <c r="C121" s="95"/>
      <c r="D121" s="90"/>
      <c r="E121" s="317" t="s">
        <v>1003</v>
      </c>
      <c r="F121" s="86" t="s">
        <v>751</v>
      </c>
      <c r="G121" s="86" t="s">
        <v>358</v>
      </c>
      <c r="H121" s="86" t="s">
        <v>69</v>
      </c>
      <c r="I121" s="79" t="s">
        <v>118</v>
      </c>
      <c r="J121" s="79" t="s">
        <v>1004</v>
      </c>
      <c r="K121" s="79" t="s">
        <v>1005</v>
      </c>
      <c r="L121" s="303" t="s">
        <v>1006</v>
      </c>
      <c r="M121" s="303" t="s">
        <v>316</v>
      </c>
      <c r="N121" s="304">
        <v>2480</v>
      </c>
      <c r="O121" s="79" t="s">
        <v>374</v>
      </c>
      <c r="P121" s="303">
        <v>3</v>
      </c>
      <c r="Q121" s="303">
        <v>5</v>
      </c>
      <c r="R121" s="88"/>
      <c r="S121" s="88"/>
      <c r="T121" s="303" t="s">
        <v>375</v>
      </c>
      <c r="U121" s="303" t="s">
        <v>227</v>
      </c>
      <c r="V121" s="303" t="s">
        <v>103</v>
      </c>
      <c r="W121" s="88"/>
      <c r="X121" s="88"/>
      <c r="Y121" s="79" t="s">
        <v>725</v>
      </c>
      <c r="Z121" s="200"/>
      <c r="AA121" s="200"/>
      <c r="AB121" s="133"/>
      <c r="AC121" s="133"/>
      <c r="AD121" s="133"/>
      <c r="AE121" s="78"/>
      <c r="AF121" s="133"/>
      <c r="AG121" s="133"/>
      <c r="AH121" s="82"/>
      <c r="AI121" s="83"/>
      <c r="AJ121" s="83"/>
    </row>
    <row r="122" spans="1:230" s="71" customFormat="1" ht="105" customHeight="1" x14ac:dyDescent="0.25">
      <c r="B122" s="286" t="s">
        <v>302</v>
      </c>
      <c r="C122" s="168"/>
      <c r="D122" s="412"/>
      <c r="E122" s="108" t="s">
        <v>1007</v>
      </c>
      <c r="F122" s="111" t="s">
        <v>946</v>
      </c>
      <c r="G122" s="111" t="s">
        <v>258</v>
      </c>
      <c r="H122" s="111" t="s">
        <v>69</v>
      </c>
      <c r="I122" s="108" t="s">
        <v>152</v>
      </c>
      <c r="J122" s="108" t="s">
        <v>697</v>
      </c>
      <c r="K122" s="108" t="s">
        <v>652</v>
      </c>
      <c r="L122" s="162" t="s">
        <v>1008</v>
      </c>
      <c r="M122" s="162" t="s">
        <v>1009</v>
      </c>
      <c r="N122" s="305">
        <v>1400</v>
      </c>
      <c r="O122" s="108" t="s">
        <v>374</v>
      </c>
      <c r="P122" s="162">
        <v>3</v>
      </c>
      <c r="Q122" s="162">
        <v>4</v>
      </c>
      <c r="R122" s="162">
        <v>8</v>
      </c>
      <c r="S122" s="162"/>
      <c r="T122" s="162" t="s">
        <v>325</v>
      </c>
      <c r="U122" s="162" t="s">
        <v>227</v>
      </c>
      <c r="V122" s="162" t="s">
        <v>112</v>
      </c>
      <c r="W122" s="162"/>
      <c r="X122" s="162"/>
      <c r="Y122" s="108" t="s">
        <v>520</v>
      </c>
      <c r="Z122" s="502"/>
      <c r="AA122" s="276"/>
      <c r="AB122" s="107"/>
      <c r="AC122" s="506"/>
      <c r="AD122" s="564"/>
      <c r="AE122" s="557"/>
      <c r="AF122" s="137"/>
      <c r="AG122" s="475"/>
      <c r="AH122" s="150"/>
      <c r="AI122" s="83"/>
      <c r="AJ122" s="83"/>
    </row>
    <row r="123" spans="1:230" s="83" customFormat="1" ht="153" customHeight="1" x14ac:dyDescent="0.25">
      <c r="B123" s="301" t="s">
        <v>420</v>
      </c>
      <c r="C123" s="584" t="s">
        <v>64</v>
      </c>
      <c r="D123" s="530" t="s">
        <v>1010</v>
      </c>
      <c r="E123" s="585" t="s">
        <v>1011</v>
      </c>
      <c r="F123" s="539" t="s">
        <v>946</v>
      </c>
      <c r="G123" s="539" t="s">
        <v>358</v>
      </c>
      <c r="H123" s="539" t="s">
        <v>69</v>
      </c>
      <c r="I123" s="585" t="s">
        <v>118</v>
      </c>
      <c r="J123" s="530" t="s">
        <v>1012</v>
      </c>
      <c r="K123" s="530" t="s">
        <v>1013</v>
      </c>
      <c r="L123" s="539" t="s">
        <v>1014</v>
      </c>
      <c r="M123" s="539" t="s">
        <v>1015</v>
      </c>
      <c r="N123" s="586" t="s">
        <v>1016</v>
      </c>
      <c r="O123" s="530" t="s">
        <v>374</v>
      </c>
      <c r="P123" s="539">
        <v>10</v>
      </c>
      <c r="Q123" s="539"/>
      <c r="R123" s="539"/>
      <c r="S123" s="539"/>
      <c r="T123" s="539" t="s">
        <v>1017</v>
      </c>
      <c r="U123" s="539" t="s">
        <v>227</v>
      </c>
      <c r="V123" s="539"/>
      <c r="W123" s="539"/>
      <c r="X123" s="539"/>
      <c r="Y123" s="530" t="s">
        <v>773</v>
      </c>
      <c r="Z123" s="146"/>
      <c r="AA123" s="148"/>
      <c r="AB123" s="146"/>
      <c r="AC123" s="146"/>
      <c r="AD123" s="147"/>
      <c r="AE123" s="148"/>
      <c r="AF123" s="147"/>
      <c r="AG123" s="148"/>
      <c r="AH123" s="174"/>
    </row>
    <row r="124" spans="1:230" s="83" customFormat="1" ht="72.75" customHeight="1" x14ac:dyDescent="0.25">
      <c r="B124" s="288" t="s">
        <v>364</v>
      </c>
      <c r="C124" s="574" t="s">
        <v>64</v>
      </c>
      <c r="D124" s="572" t="s">
        <v>1018</v>
      </c>
      <c r="E124" s="572" t="s">
        <v>1019</v>
      </c>
      <c r="F124" s="574" t="s">
        <v>946</v>
      </c>
      <c r="G124" s="574" t="s">
        <v>117</v>
      </c>
      <c r="H124" s="574" t="s">
        <v>69</v>
      </c>
      <c r="I124" s="572" t="s">
        <v>118</v>
      </c>
      <c r="J124" s="572" t="s">
        <v>683</v>
      </c>
      <c r="K124" s="521" t="s">
        <v>1020</v>
      </c>
      <c r="L124" s="492" t="s">
        <v>1021</v>
      </c>
      <c r="M124" s="492" t="s">
        <v>1022</v>
      </c>
      <c r="N124" s="575">
        <v>15</v>
      </c>
      <c r="O124" s="572" t="s">
        <v>274</v>
      </c>
      <c r="P124" s="492">
        <v>3</v>
      </c>
      <c r="Q124" s="492">
        <v>5</v>
      </c>
      <c r="R124" s="492"/>
      <c r="S124" s="492"/>
      <c r="T124" s="492" t="s">
        <v>679</v>
      </c>
      <c r="U124" s="492" t="s">
        <v>93</v>
      </c>
      <c r="V124" s="492" t="s">
        <v>103</v>
      </c>
      <c r="W124" s="492"/>
      <c r="X124" s="492"/>
      <c r="Y124" s="572" t="s">
        <v>1023</v>
      </c>
      <c r="Z124" s="154"/>
      <c r="AA124" s="141"/>
      <c r="AB124" s="154"/>
      <c r="AC124" s="154"/>
      <c r="AD124" s="140"/>
      <c r="AE124" s="141"/>
      <c r="AF124" s="141"/>
      <c r="AG124" s="141"/>
      <c r="AH124" s="155"/>
    </row>
    <row r="125" spans="1:230" s="71" customFormat="1" ht="106.5" customHeight="1" x14ac:dyDescent="0.25">
      <c r="A125" s="100"/>
      <c r="B125" s="284" t="s">
        <v>629</v>
      </c>
      <c r="C125" s="86"/>
      <c r="D125" s="90"/>
      <c r="E125" s="79" t="s">
        <v>1024</v>
      </c>
      <c r="F125" s="86" t="s">
        <v>762</v>
      </c>
      <c r="G125" s="86" t="s">
        <v>126</v>
      </c>
      <c r="H125" s="86" t="s">
        <v>69</v>
      </c>
      <c r="I125" s="79" t="s">
        <v>152</v>
      </c>
      <c r="J125" s="90" t="s">
        <v>631</v>
      </c>
      <c r="K125" s="90" t="s">
        <v>1025</v>
      </c>
      <c r="L125" s="303" t="s">
        <v>633</v>
      </c>
      <c r="M125" s="303" t="s">
        <v>633</v>
      </c>
      <c r="N125" s="304">
        <v>20</v>
      </c>
      <c r="O125" s="79" t="s">
        <v>74</v>
      </c>
      <c r="P125" s="303">
        <v>3</v>
      </c>
      <c r="Q125" s="303">
        <v>5</v>
      </c>
      <c r="R125" s="303"/>
      <c r="S125" s="303"/>
      <c r="T125" s="329" t="s">
        <v>444</v>
      </c>
      <c r="U125" s="303" t="s">
        <v>112</v>
      </c>
      <c r="V125" s="303" t="s">
        <v>93</v>
      </c>
      <c r="W125" s="303" t="s">
        <v>76</v>
      </c>
      <c r="X125" s="303"/>
      <c r="Y125" s="79" t="s">
        <v>634</v>
      </c>
      <c r="Z125" s="78"/>
      <c r="AA125" s="78"/>
      <c r="AB125" s="78"/>
      <c r="AC125" s="78"/>
      <c r="AD125" s="78"/>
      <c r="AE125" s="78"/>
      <c r="AF125" s="78"/>
      <c r="AG125" s="78"/>
      <c r="AH125" s="104"/>
    </row>
    <row r="126" spans="1:230" s="71" customFormat="1" ht="82.5" customHeight="1" x14ac:dyDescent="0.25">
      <c r="A126" s="100"/>
      <c r="B126" s="289" t="s">
        <v>312</v>
      </c>
      <c r="C126" s="95"/>
      <c r="D126" s="90"/>
      <c r="E126" s="79" t="s">
        <v>1026</v>
      </c>
      <c r="F126" s="319" t="s">
        <v>946</v>
      </c>
      <c r="G126" s="86" t="s">
        <v>358</v>
      </c>
      <c r="H126" s="86" t="s">
        <v>69</v>
      </c>
      <c r="I126" s="79" t="s">
        <v>118</v>
      </c>
      <c r="J126" s="79" t="s">
        <v>1027</v>
      </c>
      <c r="K126" s="79" t="s">
        <v>1028</v>
      </c>
      <c r="L126" s="303" t="s">
        <v>723</v>
      </c>
      <c r="M126" s="303" t="s">
        <v>316</v>
      </c>
      <c r="N126" s="304">
        <v>3270</v>
      </c>
      <c r="O126" s="79" t="s">
        <v>374</v>
      </c>
      <c r="P126" s="303">
        <v>3</v>
      </c>
      <c r="Q126" s="303">
        <v>5</v>
      </c>
      <c r="R126" s="88"/>
      <c r="S126" s="88"/>
      <c r="T126" s="303" t="s">
        <v>375</v>
      </c>
      <c r="U126" s="303" t="s">
        <v>227</v>
      </c>
      <c r="V126" s="303" t="s">
        <v>103</v>
      </c>
      <c r="W126" s="88"/>
      <c r="X126" s="88"/>
      <c r="Y126" s="79" t="s">
        <v>725</v>
      </c>
      <c r="Z126" s="200"/>
      <c r="AA126" s="200"/>
      <c r="AB126" s="133"/>
      <c r="AC126" s="133"/>
      <c r="AD126" s="187"/>
      <c r="AE126" s="78"/>
      <c r="AF126" s="133"/>
      <c r="AG126" s="187"/>
      <c r="AH126" s="82"/>
      <c r="AI126" s="83"/>
      <c r="AJ126" s="83"/>
    </row>
    <row r="127" spans="1:230" s="71" customFormat="1" ht="45" x14ac:dyDescent="0.25">
      <c r="A127" s="100"/>
      <c r="B127" s="285" t="s">
        <v>312</v>
      </c>
      <c r="C127" s="95"/>
      <c r="D127" s="90"/>
      <c r="E127" s="79" t="s">
        <v>1029</v>
      </c>
      <c r="F127" s="86" t="s">
        <v>762</v>
      </c>
      <c r="G127" s="86" t="s">
        <v>108</v>
      </c>
      <c r="H127" s="86" t="s">
        <v>69</v>
      </c>
      <c r="I127" s="79" t="s">
        <v>118</v>
      </c>
      <c r="J127" s="79" t="s">
        <v>1030</v>
      </c>
      <c r="K127" s="79" t="s">
        <v>611</v>
      </c>
      <c r="L127" s="303" t="s">
        <v>1031</v>
      </c>
      <c r="M127" s="303" t="s">
        <v>316</v>
      </c>
      <c r="N127" s="304">
        <v>800</v>
      </c>
      <c r="O127" s="79" t="s">
        <v>74</v>
      </c>
      <c r="P127" s="303">
        <v>3</v>
      </c>
      <c r="Q127" s="303">
        <v>5</v>
      </c>
      <c r="R127" s="88"/>
      <c r="S127" s="88"/>
      <c r="T127" s="303" t="s">
        <v>375</v>
      </c>
      <c r="U127" s="303" t="s">
        <v>227</v>
      </c>
      <c r="V127" s="303" t="s">
        <v>103</v>
      </c>
      <c r="W127" s="88"/>
      <c r="X127" s="88"/>
      <c r="Y127" s="79" t="s">
        <v>612</v>
      </c>
      <c r="Z127" s="200"/>
      <c r="AA127" s="200"/>
      <c r="AC127" s="144"/>
      <c r="AD127" s="169"/>
      <c r="AE127" s="78"/>
      <c r="AF127" s="144"/>
      <c r="AG127" s="169"/>
      <c r="AH127" s="270"/>
      <c r="AI127" s="83"/>
      <c r="AJ127" s="83"/>
    </row>
    <row r="128" spans="1:230" s="71" customFormat="1" ht="45" x14ac:dyDescent="0.25">
      <c r="A128" s="100"/>
      <c r="B128" s="285" t="s">
        <v>312</v>
      </c>
      <c r="C128" s="95"/>
      <c r="D128" s="310"/>
      <c r="E128" s="321" t="s">
        <v>1032</v>
      </c>
      <c r="F128" s="86" t="s">
        <v>762</v>
      </c>
      <c r="G128" s="86" t="s">
        <v>108</v>
      </c>
      <c r="H128" s="86" t="s">
        <v>69</v>
      </c>
      <c r="I128" s="108" t="s">
        <v>118</v>
      </c>
      <c r="J128" s="79" t="s">
        <v>1033</v>
      </c>
      <c r="K128" s="79" t="s">
        <v>1034</v>
      </c>
      <c r="L128" s="303" t="s">
        <v>1035</v>
      </c>
      <c r="M128" s="131" t="s">
        <v>1036</v>
      </c>
      <c r="N128" s="322">
        <v>275</v>
      </c>
      <c r="O128" s="79" t="s">
        <v>374</v>
      </c>
      <c r="P128" s="303">
        <v>3</v>
      </c>
      <c r="Q128" s="303">
        <v>5</v>
      </c>
      <c r="R128" s="88"/>
      <c r="S128" s="88"/>
      <c r="T128" s="303" t="s">
        <v>1037</v>
      </c>
      <c r="U128" s="303" t="s">
        <v>227</v>
      </c>
      <c r="V128" s="303" t="s">
        <v>103</v>
      </c>
      <c r="W128" s="88"/>
      <c r="X128" s="88"/>
      <c r="Y128" s="321" t="s">
        <v>1038</v>
      </c>
      <c r="Z128" s="323"/>
      <c r="AA128" s="200"/>
      <c r="AC128" s="324"/>
      <c r="AD128" s="42"/>
      <c r="AE128" s="78"/>
      <c r="AF128" s="324"/>
      <c r="AG128" s="42"/>
      <c r="AH128" s="270"/>
      <c r="AI128" s="83"/>
      <c r="AJ128" s="83"/>
    </row>
    <row r="129" spans="1:230" s="71" customFormat="1" ht="105.75" customHeight="1" x14ac:dyDescent="0.25">
      <c r="B129" s="177" t="s">
        <v>245</v>
      </c>
      <c r="C129" s="86" t="s">
        <v>64</v>
      </c>
      <c r="D129" s="314" t="s">
        <v>377</v>
      </c>
      <c r="E129" s="310" t="s">
        <v>1039</v>
      </c>
      <c r="F129" s="86" t="s">
        <v>762</v>
      </c>
      <c r="G129" s="86" t="s">
        <v>175</v>
      </c>
      <c r="H129" s="591" t="s">
        <v>69</v>
      </c>
      <c r="I129" s="315" t="s">
        <v>152</v>
      </c>
      <c r="J129" s="321" t="s">
        <v>379</v>
      </c>
      <c r="K129" s="79" t="s">
        <v>814</v>
      </c>
      <c r="L129" s="303" t="s">
        <v>381</v>
      </c>
      <c r="M129" s="159" t="s">
        <v>1040</v>
      </c>
      <c r="N129" s="418">
        <v>10</v>
      </c>
      <c r="O129" s="79" t="s">
        <v>74</v>
      </c>
      <c r="P129" s="303">
        <v>2</v>
      </c>
      <c r="Q129" s="303">
        <v>3</v>
      </c>
      <c r="R129" s="303">
        <v>5</v>
      </c>
      <c r="S129" s="303">
        <v>10</v>
      </c>
      <c r="T129" s="303" t="s">
        <v>383</v>
      </c>
      <c r="U129" s="303" t="s">
        <v>227</v>
      </c>
      <c r="V129" s="303" t="s">
        <v>93</v>
      </c>
      <c r="W129" s="303"/>
      <c r="X129" s="303"/>
      <c r="Y129" s="310" t="s">
        <v>1041</v>
      </c>
      <c r="Z129" s="110"/>
      <c r="AA129" s="78"/>
      <c r="AB129" s="110"/>
      <c r="AC129" s="138"/>
      <c r="AD129" s="129"/>
      <c r="AE129" s="78"/>
      <c r="AF129" s="110"/>
      <c r="AG129" s="129"/>
      <c r="AH129" s="104"/>
    </row>
    <row r="130" spans="1:230" s="71" customFormat="1" ht="105.75" customHeight="1" x14ac:dyDescent="0.25">
      <c r="A130" s="100"/>
      <c r="B130" s="384" t="s">
        <v>245</v>
      </c>
      <c r="C130" s="335"/>
      <c r="D130" s="181"/>
      <c r="E130" s="178" t="s">
        <v>1042</v>
      </c>
      <c r="F130" s="335" t="s">
        <v>762</v>
      </c>
      <c r="G130" s="335" t="s">
        <v>358</v>
      </c>
      <c r="H130" s="338" t="s">
        <v>69</v>
      </c>
      <c r="I130" s="605" t="s">
        <v>152</v>
      </c>
      <c r="J130" s="601" t="s">
        <v>1043</v>
      </c>
      <c r="K130" s="106" t="s">
        <v>1044</v>
      </c>
      <c r="L130" s="104" t="s">
        <v>1045</v>
      </c>
      <c r="M130" s="334" t="s">
        <v>949</v>
      </c>
      <c r="N130" s="333">
        <v>2024</v>
      </c>
      <c r="O130" s="181" t="s">
        <v>374</v>
      </c>
      <c r="P130" s="336">
        <v>3</v>
      </c>
      <c r="Q130" s="336">
        <v>4</v>
      </c>
      <c r="R130" s="336">
        <v>5</v>
      </c>
      <c r="S130" s="336"/>
      <c r="T130" s="356" t="s">
        <v>587</v>
      </c>
      <c r="U130" s="336" t="s">
        <v>227</v>
      </c>
      <c r="V130" s="334"/>
      <c r="W130" s="334"/>
      <c r="X130" s="334"/>
      <c r="Y130" s="79" t="s">
        <v>1046</v>
      </c>
      <c r="Z130" s="274"/>
      <c r="AA130" s="200"/>
      <c r="AB130" s="110"/>
      <c r="AC130" s="138"/>
      <c r="AD130" s="129"/>
      <c r="AE130" s="78"/>
      <c r="AF130" s="110"/>
      <c r="AG130" s="129"/>
      <c r="AH130" s="104"/>
    </row>
    <row r="131" spans="1:230" s="71" customFormat="1" ht="138.75" customHeight="1" x14ac:dyDescent="0.25">
      <c r="A131" s="100"/>
      <c r="B131" s="383" t="s">
        <v>245</v>
      </c>
      <c r="C131" s="332"/>
      <c r="D131" s="184"/>
      <c r="E131" s="117" t="s">
        <v>1047</v>
      </c>
      <c r="F131" s="351" t="s">
        <v>762</v>
      </c>
      <c r="G131" s="332" t="s">
        <v>358</v>
      </c>
      <c r="H131" s="592" t="s">
        <v>69</v>
      </c>
      <c r="I131" s="117" t="s">
        <v>152</v>
      </c>
      <c r="J131" s="132" t="s">
        <v>1048</v>
      </c>
      <c r="K131" s="78" t="s">
        <v>1049</v>
      </c>
      <c r="L131" s="104" t="s">
        <v>1050</v>
      </c>
      <c r="M131" s="104" t="s">
        <v>1051</v>
      </c>
      <c r="N131" s="333">
        <v>1600</v>
      </c>
      <c r="O131" s="78" t="s">
        <v>374</v>
      </c>
      <c r="P131" s="104"/>
      <c r="Q131" s="104"/>
      <c r="R131" s="104"/>
      <c r="S131" s="104"/>
      <c r="T131" s="104" t="s">
        <v>310</v>
      </c>
      <c r="U131" s="104" t="s">
        <v>227</v>
      </c>
      <c r="V131" s="104"/>
      <c r="W131" s="104"/>
      <c r="X131" s="104"/>
      <c r="Y131" s="79" t="s">
        <v>490</v>
      </c>
      <c r="Z131" s="274"/>
      <c r="AA131" s="200"/>
      <c r="AB131" s="110"/>
      <c r="AC131" s="138"/>
      <c r="AD131" s="129"/>
      <c r="AE131" s="78"/>
      <c r="AF131" s="110"/>
      <c r="AG131" s="129"/>
      <c r="AH131" s="104"/>
    </row>
    <row r="132" spans="1:230" s="71" customFormat="1" ht="60" x14ac:dyDescent="0.25">
      <c r="A132" s="100"/>
      <c r="B132" s="284" t="s">
        <v>245</v>
      </c>
      <c r="C132" s="86" t="s">
        <v>64</v>
      </c>
      <c r="D132" s="79" t="s">
        <v>1052</v>
      </c>
      <c r="E132" s="79" t="s">
        <v>1053</v>
      </c>
      <c r="F132" s="86" t="s">
        <v>762</v>
      </c>
      <c r="G132" s="86" t="s">
        <v>175</v>
      </c>
      <c r="H132" s="591" t="s">
        <v>69</v>
      </c>
      <c r="I132" s="315" t="s">
        <v>118</v>
      </c>
      <c r="J132" s="321" t="s">
        <v>1054</v>
      </c>
      <c r="K132" s="79" t="s">
        <v>1055</v>
      </c>
      <c r="L132" s="104" t="s">
        <v>1050</v>
      </c>
      <c r="M132" s="303" t="s">
        <v>1056</v>
      </c>
      <c r="N132" s="304">
        <v>500</v>
      </c>
      <c r="O132" s="79" t="s">
        <v>260</v>
      </c>
      <c r="P132" s="303">
        <v>3</v>
      </c>
      <c r="Q132" s="303">
        <v>10</v>
      </c>
      <c r="R132" s="303"/>
      <c r="S132" s="303"/>
      <c r="T132" s="303" t="s">
        <v>325</v>
      </c>
      <c r="U132" s="303" t="s">
        <v>227</v>
      </c>
      <c r="V132" s="303" t="s">
        <v>93</v>
      </c>
      <c r="W132" s="303"/>
      <c r="X132" s="303"/>
      <c r="Y132" s="79" t="s">
        <v>1057</v>
      </c>
      <c r="Z132" s="78"/>
      <c r="AA132" s="78"/>
      <c r="AB132" s="78"/>
      <c r="AC132" s="78"/>
      <c r="AD132" s="78"/>
      <c r="AE132" s="78"/>
      <c r="AF132" s="78"/>
      <c r="AG132" s="87"/>
      <c r="AH132" s="104"/>
    </row>
    <row r="133" spans="1:230" s="71" customFormat="1" ht="75" x14ac:dyDescent="0.25">
      <c r="A133" s="100"/>
      <c r="B133" s="177" t="s">
        <v>245</v>
      </c>
      <c r="C133" s="86" t="s">
        <v>64</v>
      </c>
      <c r="D133" s="79" t="s">
        <v>1058</v>
      </c>
      <c r="E133" s="313" t="s">
        <v>1059</v>
      </c>
      <c r="F133" s="86" t="s">
        <v>762</v>
      </c>
      <c r="G133" s="86" t="s">
        <v>175</v>
      </c>
      <c r="H133" s="591" t="s">
        <v>69</v>
      </c>
      <c r="I133" s="315" t="s">
        <v>118</v>
      </c>
      <c r="J133" s="321" t="s">
        <v>1060</v>
      </c>
      <c r="K133" s="79" t="s">
        <v>1061</v>
      </c>
      <c r="L133" s="303" t="s">
        <v>821</v>
      </c>
      <c r="M133" s="303" t="s">
        <v>1062</v>
      </c>
      <c r="N133" s="304">
        <v>500</v>
      </c>
      <c r="O133" s="79" t="s">
        <v>74</v>
      </c>
      <c r="P133" s="303">
        <v>3</v>
      </c>
      <c r="Q133" s="303">
        <v>5</v>
      </c>
      <c r="R133" s="303">
        <v>10</v>
      </c>
      <c r="S133" s="303"/>
      <c r="T133" s="303" t="s">
        <v>1063</v>
      </c>
      <c r="U133" s="303" t="s">
        <v>227</v>
      </c>
      <c r="V133" s="303" t="s">
        <v>76</v>
      </c>
      <c r="W133" s="303" t="s">
        <v>93</v>
      </c>
      <c r="X133" s="303"/>
      <c r="Y133" s="79" t="s">
        <v>369</v>
      </c>
      <c r="Z133" s="78"/>
      <c r="AA133" s="78"/>
      <c r="AB133" s="91"/>
      <c r="AC133" s="78"/>
      <c r="AD133" s="78"/>
      <c r="AE133" s="78"/>
      <c r="AF133" s="78"/>
      <c r="AG133" s="87"/>
      <c r="AH133" s="104"/>
    </row>
    <row r="134" spans="1:230" s="71" customFormat="1" ht="45" x14ac:dyDescent="0.25">
      <c r="A134" s="100"/>
      <c r="B134" s="284" t="s">
        <v>245</v>
      </c>
      <c r="C134" s="86" t="s">
        <v>64</v>
      </c>
      <c r="D134" s="79" t="s">
        <v>1064</v>
      </c>
      <c r="E134" s="90" t="s">
        <v>1065</v>
      </c>
      <c r="F134" s="86" t="s">
        <v>762</v>
      </c>
      <c r="G134" s="86" t="s">
        <v>126</v>
      </c>
      <c r="H134" s="591" t="s">
        <v>69</v>
      </c>
      <c r="I134" s="315" t="s">
        <v>118</v>
      </c>
      <c r="J134" s="321" t="s">
        <v>1066</v>
      </c>
      <c r="K134" s="90" t="s">
        <v>1067</v>
      </c>
      <c r="L134" s="303" t="s">
        <v>1068</v>
      </c>
      <c r="M134" s="303" t="s">
        <v>1069</v>
      </c>
      <c r="N134" s="304">
        <v>10</v>
      </c>
      <c r="O134" s="79" t="s">
        <v>74</v>
      </c>
      <c r="P134" s="303">
        <v>3</v>
      </c>
      <c r="Q134" s="303">
        <v>5</v>
      </c>
      <c r="R134" s="303">
        <v>10</v>
      </c>
      <c r="S134" s="303"/>
      <c r="T134" s="303" t="s">
        <v>1070</v>
      </c>
      <c r="U134" s="303" t="s">
        <v>227</v>
      </c>
      <c r="V134" s="303"/>
      <c r="W134" s="303"/>
      <c r="X134" s="303"/>
      <c r="Y134" s="79" t="s">
        <v>1071</v>
      </c>
      <c r="Z134" s="89"/>
      <c r="AA134" s="78"/>
      <c r="AB134" s="89"/>
      <c r="AC134" s="89"/>
      <c r="AD134" s="87"/>
      <c r="AE134" s="78"/>
      <c r="AF134" s="78"/>
      <c r="AG134" s="87"/>
      <c r="AH134" s="104"/>
    </row>
    <row r="135" spans="1:230" s="71" customFormat="1" ht="45" x14ac:dyDescent="0.25">
      <c r="B135" s="284" t="s">
        <v>245</v>
      </c>
      <c r="C135" s="86" t="s">
        <v>64</v>
      </c>
      <c r="D135" s="79" t="s">
        <v>355</v>
      </c>
      <c r="E135" s="90" t="s">
        <v>1072</v>
      </c>
      <c r="F135" s="86" t="s">
        <v>762</v>
      </c>
      <c r="G135" s="86" t="s">
        <v>97</v>
      </c>
      <c r="H135" s="591" t="s">
        <v>413</v>
      </c>
      <c r="I135" s="315" t="s">
        <v>118</v>
      </c>
      <c r="J135" s="321" t="s">
        <v>1073</v>
      </c>
      <c r="K135" s="90" t="s">
        <v>1074</v>
      </c>
      <c r="L135" s="104" t="s">
        <v>1075</v>
      </c>
      <c r="M135" s="303" t="s">
        <v>511</v>
      </c>
      <c r="N135" s="304">
        <v>10</v>
      </c>
      <c r="O135" s="79" t="s">
        <v>74</v>
      </c>
      <c r="P135" s="303">
        <v>3</v>
      </c>
      <c r="Q135" s="303">
        <v>5</v>
      </c>
      <c r="R135" s="303">
        <v>10</v>
      </c>
      <c r="S135" s="303"/>
      <c r="T135" s="303" t="s">
        <v>1076</v>
      </c>
      <c r="U135" s="303" t="s">
        <v>227</v>
      </c>
      <c r="V135" s="303"/>
      <c r="W135" s="303"/>
      <c r="X135" s="303"/>
      <c r="Y135" s="79" t="s">
        <v>812</v>
      </c>
      <c r="Z135" s="89"/>
      <c r="AA135" s="78"/>
      <c r="AB135" s="89"/>
      <c r="AC135" s="89"/>
      <c r="AD135" s="87"/>
      <c r="AE135" s="78"/>
      <c r="AF135" s="78"/>
      <c r="AG135" s="87"/>
      <c r="AH135" s="104"/>
    </row>
    <row r="136" spans="1:230" s="71" customFormat="1" ht="45" x14ac:dyDescent="0.25">
      <c r="A136" s="100"/>
      <c r="B136" s="291" t="s">
        <v>245</v>
      </c>
      <c r="C136" s="111" t="s">
        <v>64</v>
      </c>
      <c r="D136" s="445" t="s">
        <v>1077</v>
      </c>
      <c r="E136" s="164" t="s">
        <v>1078</v>
      </c>
      <c r="F136" s="450" t="s">
        <v>762</v>
      </c>
      <c r="G136" s="111" t="s">
        <v>87</v>
      </c>
      <c r="H136" s="459" t="s">
        <v>69</v>
      </c>
      <c r="I136" s="315" t="s">
        <v>118</v>
      </c>
      <c r="J136" s="599" t="s">
        <v>1079</v>
      </c>
      <c r="K136" s="412" t="s">
        <v>1080</v>
      </c>
      <c r="L136" s="162" t="s">
        <v>1081</v>
      </c>
      <c r="M136" s="162" t="s">
        <v>1082</v>
      </c>
      <c r="N136" s="305">
        <v>10</v>
      </c>
      <c r="O136" s="108" t="s">
        <v>74</v>
      </c>
      <c r="P136" s="162">
        <v>3</v>
      </c>
      <c r="Q136" s="162">
        <v>5</v>
      </c>
      <c r="R136" s="162">
        <v>10</v>
      </c>
      <c r="S136" s="162"/>
      <c r="T136" s="162" t="s">
        <v>1076</v>
      </c>
      <c r="U136" s="162" t="s">
        <v>227</v>
      </c>
      <c r="V136" s="162"/>
      <c r="W136" s="162"/>
      <c r="X136" s="162"/>
      <c r="Y136" s="108" t="s">
        <v>1083</v>
      </c>
      <c r="Z136" s="119"/>
      <c r="AA136" s="107"/>
      <c r="AB136" s="119"/>
      <c r="AC136" s="119"/>
      <c r="AD136" s="118"/>
      <c r="AE136" s="107"/>
      <c r="AF136" s="107"/>
      <c r="AG136" s="118"/>
      <c r="AH136" s="231"/>
    </row>
    <row r="137" spans="1:230" s="541" customFormat="1" ht="188.25" customHeight="1" x14ac:dyDescent="0.25">
      <c r="A137" s="590"/>
      <c r="B137" s="301" t="s">
        <v>420</v>
      </c>
      <c r="C137" s="584" t="s">
        <v>64</v>
      </c>
      <c r="D137" s="530" t="s">
        <v>1084</v>
      </c>
      <c r="E137" s="585" t="s">
        <v>1085</v>
      </c>
      <c r="F137" s="539" t="s">
        <v>762</v>
      </c>
      <c r="G137" s="539" t="s">
        <v>117</v>
      </c>
      <c r="H137" s="539" t="s">
        <v>69</v>
      </c>
      <c r="I137" s="604" t="s">
        <v>118</v>
      </c>
      <c r="J137" s="530" t="s">
        <v>1086</v>
      </c>
      <c r="K137" s="530" t="s">
        <v>1087</v>
      </c>
      <c r="L137" s="539" t="s">
        <v>1088</v>
      </c>
      <c r="M137" s="539" t="s">
        <v>1088</v>
      </c>
      <c r="N137" s="586">
        <v>600</v>
      </c>
      <c r="O137" s="530" t="s">
        <v>74</v>
      </c>
      <c r="P137" s="539">
        <v>3</v>
      </c>
      <c r="Q137" s="539">
        <v>5</v>
      </c>
      <c r="R137" s="539">
        <v>10</v>
      </c>
      <c r="S137" s="539"/>
      <c r="T137" s="547" t="s">
        <v>1089</v>
      </c>
      <c r="U137" s="539" t="s">
        <v>93</v>
      </c>
      <c r="V137" s="539"/>
      <c r="W137" s="539"/>
      <c r="X137" s="539"/>
      <c r="Y137" s="530" t="s">
        <v>773</v>
      </c>
      <c r="Z137" s="146"/>
      <c r="AA137" s="148"/>
      <c r="AB137" s="146"/>
      <c r="AC137" s="146"/>
      <c r="AD137" s="147"/>
      <c r="AE137" s="148"/>
      <c r="AF137" s="147"/>
      <c r="AG137" s="147"/>
      <c r="AH137" s="174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83"/>
      <c r="CI137" s="83"/>
      <c r="CJ137" s="83"/>
      <c r="CK137" s="83"/>
      <c r="CL137" s="83"/>
      <c r="CM137" s="83"/>
      <c r="CN137" s="83"/>
      <c r="CO137" s="83"/>
      <c r="CP137" s="83"/>
      <c r="CQ137" s="83"/>
      <c r="CR137" s="83"/>
      <c r="CS137" s="83"/>
      <c r="CT137" s="83"/>
      <c r="CU137" s="83"/>
      <c r="CV137" s="83"/>
      <c r="CW137" s="83"/>
      <c r="CX137" s="83"/>
      <c r="CY137" s="83"/>
      <c r="CZ137" s="83"/>
      <c r="DA137" s="83"/>
      <c r="DB137" s="83"/>
      <c r="DC137" s="83"/>
      <c r="DD137" s="83"/>
      <c r="DE137" s="83"/>
      <c r="DF137" s="83"/>
      <c r="DG137" s="83"/>
      <c r="DH137" s="83"/>
      <c r="DI137" s="83"/>
      <c r="DJ137" s="83"/>
      <c r="DK137" s="83"/>
      <c r="DL137" s="83"/>
      <c r="DM137" s="83"/>
      <c r="DN137" s="83"/>
      <c r="DO137" s="83"/>
      <c r="DP137" s="83"/>
      <c r="DQ137" s="83"/>
      <c r="DR137" s="83"/>
      <c r="DS137" s="83"/>
      <c r="DT137" s="83"/>
      <c r="DU137" s="83"/>
      <c r="DV137" s="83"/>
      <c r="DW137" s="83"/>
      <c r="DX137" s="83"/>
      <c r="DY137" s="83"/>
      <c r="DZ137" s="83"/>
      <c r="EA137" s="83"/>
      <c r="EB137" s="83"/>
      <c r="EC137" s="83"/>
      <c r="ED137" s="83"/>
      <c r="EE137" s="83"/>
      <c r="EF137" s="83"/>
      <c r="EG137" s="83"/>
      <c r="EH137" s="83"/>
      <c r="EI137" s="83"/>
      <c r="EJ137" s="83"/>
      <c r="EK137" s="83"/>
      <c r="EL137" s="83"/>
      <c r="EM137" s="83"/>
      <c r="EN137" s="83"/>
      <c r="EO137" s="83"/>
      <c r="EP137" s="83"/>
      <c r="EQ137" s="83"/>
      <c r="ER137" s="83"/>
      <c r="ES137" s="83"/>
      <c r="ET137" s="83"/>
      <c r="EU137" s="83"/>
      <c r="EV137" s="83"/>
      <c r="EW137" s="83"/>
      <c r="EX137" s="83"/>
      <c r="EY137" s="83"/>
      <c r="EZ137" s="83"/>
      <c r="FA137" s="83"/>
      <c r="FB137" s="83"/>
      <c r="FC137" s="83"/>
      <c r="FD137" s="83"/>
      <c r="FE137" s="83"/>
      <c r="FF137" s="83"/>
      <c r="FG137" s="83"/>
      <c r="FH137" s="83"/>
      <c r="FI137" s="83"/>
      <c r="FJ137" s="83"/>
      <c r="FK137" s="83"/>
      <c r="FL137" s="83"/>
      <c r="FM137" s="83"/>
      <c r="FN137" s="83"/>
      <c r="FO137" s="83"/>
      <c r="FP137" s="83"/>
      <c r="FQ137" s="83"/>
      <c r="FR137" s="83"/>
      <c r="FS137" s="83"/>
      <c r="FT137" s="83"/>
      <c r="FU137" s="83"/>
      <c r="FV137" s="83"/>
      <c r="FW137" s="83"/>
      <c r="FX137" s="83"/>
      <c r="FY137" s="83"/>
      <c r="FZ137" s="83"/>
      <c r="GA137" s="83"/>
      <c r="GB137" s="83"/>
      <c r="GC137" s="83"/>
      <c r="GD137" s="83"/>
      <c r="GE137" s="83"/>
      <c r="GF137" s="83"/>
      <c r="GG137" s="83"/>
      <c r="GH137" s="83"/>
      <c r="GI137" s="83"/>
      <c r="GJ137" s="83"/>
      <c r="GK137" s="83"/>
      <c r="GL137" s="83"/>
      <c r="GM137" s="83"/>
      <c r="GN137" s="83"/>
      <c r="GO137" s="83"/>
      <c r="GP137" s="83"/>
      <c r="GQ137" s="83"/>
      <c r="GR137" s="83"/>
      <c r="GS137" s="83"/>
      <c r="GT137" s="83"/>
      <c r="GU137" s="83"/>
      <c r="GV137" s="83"/>
      <c r="GW137" s="83"/>
      <c r="GX137" s="83"/>
      <c r="GY137" s="83"/>
      <c r="GZ137" s="83"/>
      <c r="HA137" s="83"/>
      <c r="HB137" s="83"/>
      <c r="HC137" s="83"/>
      <c r="HD137" s="83"/>
      <c r="HE137" s="83"/>
      <c r="HF137" s="83"/>
      <c r="HG137" s="83"/>
      <c r="HH137" s="83"/>
      <c r="HI137" s="83"/>
      <c r="HJ137" s="83"/>
      <c r="HK137" s="83"/>
      <c r="HL137" s="83"/>
      <c r="HM137" s="83"/>
      <c r="HN137" s="83"/>
      <c r="HO137" s="83"/>
      <c r="HP137" s="83"/>
      <c r="HQ137" s="83"/>
      <c r="HR137" s="83"/>
      <c r="HS137" s="83"/>
      <c r="HT137" s="83"/>
      <c r="HU137" s="83"/>
      <c r="HV137" s="83"/>
    </row>
    <row r="138" spans="1:230" s="71" customFormat="1" ht="166.5" customHeight="1" x14ac:dyDescent="0.25">
      <c r="B138" s="288" t="s">
        <v>327</v>
      </c>
      <c r="C138" s="123" t="s">
        <v>64</v>
      </c>
      <c r="D138" s="109" t="s">
        <v>1090</v>
      </c>
      <c r="E138" s="102" t="s">
        <v>1091</v>
      </c>
      <c r="F138" s="123" t="s">
        <v>762</v>
      </c>
      <c r="G138" s="123" t="s">
        <v>117</v>
      </c>
      <c r="H138" s="123" t="s">
        <v>69</v>
      </c>
      <c r="I138" s="109" t="s">
        <v>118</v>
      </c>
      <c r="J138" s="130" t="s">
        <v>1092</v>
      </c>
      <c r="K138" s="576" t="s">
        <v>1093</v>
      </c>
      <c r="L138" s="163" t="s">
        <v>1094</v>
      </c>
      <c r="M138" s="163" t="s">
        <v>346</v>
      </c>
      <c r="N138" s="331">
        <v>10</v>
      </c>
      <c r="O138" s="109" t="s">
        <v>74</v>
      </c>
      <c r="P138" s="123">
        <v>5</v>
      </c>
      <c r="Q138" s="123">
        <v>10</v>
      </c>
      <c r="R138" s="123"/>
      <c r="S138" s="123"/>
      <c r="T138" s="163" t="s">
        <v>348</v>
      </c>
      <c r="U138" s="163" t="s">
        <v>112</v>
      </c>
      <c r="V138" s="163" t="s">
        <v>76</v>
      </c>
      <c r="W138" s="163"/>
      <c r="X138" s="163"/>
      <c r="Y138" s="399" t="s">
        <v>1095</v>
      </c>
      <c r="Z138" s="577"/>
      <c r="AA138" s="577"/>
      <c r="AB138" s="152"/>
      <c r="AC138" s="578"/>
      <c r="AD138" s="578"/>
      <c r="AE138" s="578"/>
      <c r="AF138" s="578"/>
      <c r="AG138" s="578"/>
      <c r="AH138" s="579"/>
      <c r="AI138" s="83"/>
      <c r="AJ138" s="83"/>
    </row>
    <row r="139" spans="1:230" s="71" customFormat="1" ht="126.75" customHeight="1" x14ac:dyDescent="0.25">
      <c r="B139" s="285" t="s">
        <v>327</v>
      </c>
      <c r="C139" s="86" t="s">
        <v>64</v>
      </c>
      <c r="D139" s="79" t="s">
        <v>1096</v>
      </c>
      <c r="E139" s="79" t="s">
        <v>1097</v>
      </c>
      <c r="F139" s="86" t="s">
        <v>762</v>
      </c>
      <c r="G139" s="86" t="s">
        <v>258</v>
      </c>
      <c r="H139" s="86" t="s">
        <v>69</v>
      </c>
      <c r="I139" s="79" t="s">
        <v>152</v>
      </c>
      <c r="J139" s="79" t="s">
        <v>591</v>
      </c>
      <c r="K139" s="79" t="s">
        <v>1098</v>
      </c>
      <c r="L139" s="303" t="s">
        <v>1099</v>
      </c>
      <c r="M139" s="303" t="s">
        <v>593</v>
      </c>
      <c r="N139" s="401">
        <v>700</v>
      </c>
      <c r="O139" s="79" t="s">
        <v>74</v>
      </c>
      <c r="P139" s="303">
        <v>2</v>
      </c>
      <c r="Q139" s="303">
        <v>3</v>
      </c>
      <c r="R139" s="303">
        <v>5</v>
      </c>
      <c r="S139" s="303">
        <v>10</v>
      </c>
      <c r="T139" s="303" t="s">
        <v>1100</v>
      </c>
      <c r="U139" s="303" t="s">
        <v>227</v>
      </c>
      <c r="V139" s="303" t="s">
        <v>76</v>
      </c>
      <c r="W139" s="303" t="s">
        <v>93</v>
      </c>
      <c r="X139" s="88"/>
      <c r="Y139" s="166" t="s">
        <v>1101</v>
      </c>
      <c r="Z139" s="277"/>
      <c r="AA139" s="277"/>
      <c r="AB139" s="529"/>
      <c r="AC139" s="148"/>
      <c r="AD139" s="531"/>
      <c r="AE139" s="148"/>
      <c r="AF139" s="147"/>
      <c r="AG139" s="147"/>
      <c r="AH139" s="534"/>
      <c r="AI139" s="83"/>
      <c r="AJ139" s="83"/>
    </row>
    <row r="140" spans="1:230" s="83" customFormat="1" ht="126.75" customHeight="1" x14ac:dyDescent="0.25">
      <c r="B140" s="289" t="s">
        <v>1102</v>
      </c>
      <c r="C140" s="156" t="s">
        <v>64</v>
      </c>
      <c r="D140" s="469" t="s">
        <v>1103</v>
      </c>
      <c r="E140" s="194" t="s">
        <v>1104</v>
      </c>
      <c r="F140" s="156" t="s">
        <v>762</v>
      </c>
      <c r="G140" s="156" t="s">
        <v>68</v>
      </c>
      <c r="H140" s="156" t="s">
        <v>69</v>
      </c>
      <c r="I140" s="469" t="s">
        <v>118</v>
      </c>
      <c r="J140" s="469" t="s">
        <v>1105</v>
      </c>
      <c r="K140" s="469" t="s">
        <v>1106</v>
      </c>
      <c r="L140" s="483" t="s">
        <v>1107</v>
      </c>
      <c r="M140" s="483" t="s">
        <v>1107</v>
      </c>
      <c r="N140" s="563">
        <v>200</v>
      </c>
      <c r="O140" s="469" t="s">
        <v>74</v>
      </c>
      <c r="P140" s="483">
        <v>3</v>
      </c>
      <c r="Q140" s="483">
        <v>5</v>
      </c>
      <c r="R140" s="483">
        <v>11</v>
      </c>
      <c r="S140" s="483"/>
      <c r="T140" s="483" t="s">
        <v>317</v>
      </c>
      <c r="U140" s="483" t="s">
        <v>227</v>
      </c>
      <c r="V140" s="483" t="s">
        <v>76</v>
      </c>
      <c r="W140" s="483" t="s">
        <v>93</v>
      </c>
      <c r="X140" s="483" t="s">
        <v>103</v>
      </c>
      <c r="Y140" s="469" t="s">
        <v>1108</v>
      </c>
      <c r="Z140" s="154"/>
      <c r="AA140" s="141"/>
      <c r="AB140" s="229"/>
      <c r="AC140" s="154"/>
      <c r="AD140" s="229"/>
      <c r="AE140" s="140"/>
      <c r="AF140" s="141"/>
      <c r="AG140" s="140"/>
      <c r="AH140" s="155"/>
    </row>
    <row r="141" spans="1:230" s="482" customFormat="1" ht="116.25" customHeight="1" x14ac:dyDescent="0.25">
      <c r="A141" s="83"/>
      <c r="B141" s="294" t="s">
        <v>437</v>
      </c>
      <c r="C141" s="327" t="s">
        <v>64</v>
      </c>
      <c r="D141" s="194" t="s">
        <v>1109</v>
      </c>
      <c r="E141" s="180" t="s">
        <v>1110</v>
      </c>
      <c r="F141" s="327" t="s">
        <v>357</v>
      </c>
      <c r="G141" s="327" t="s">
        <v>108</v>
      </c>
      <c r="H141" s="479" t="s">
        <v>69</v>
      </c>
      <c r="I141" s="469" t="s">
        <v>167</v>
      </c>
      <c r="J141" s="180" t="s">
        <v>768</v>
      </c>
      <c r="K141" s="180" t="s">
        <v>1111</v>
      </c>
      <c r="L141" s="327" t="s">
        <v>1112</v>
      </c>
      <c r="M141" s="327" t="s">
        <v>1113</v>
      </c>
      <c r="N141" s="481">
        <v>40</v>
      </c>
      <c r="O141" s="309" t="s">
        <v>74</v>
      </c>
      <c r="P141" s="303">
        <v>3</v>
      </c>
      <c r="Q141" s="303">
        <v>5</v>
      </c>
      <c r="R141" s="303">
        <v>10</v>
      </c>
      <c r="S141" s="303">
        <v>11</v>
      </c>
      <c r="T141" s="327" t="s">
        <v>1114</v>
      </c>
      <c r="U141" s="303" t="s">
        <v>227</v>
      </c>
      <c r="V141" s="303" t="s">
        <v>76</v>
      </c>
      <c r="W141" s="303" t="s">
        <v>93</v>
      </c>
      <c r="X141" s="303"/>
      <c r="Y141" s="180" t="s">
        <v>1115</v>
      </c>
      <c r="Z141" s="180"/>
      <c r="AA141" s="180"/>
      <c r="AB141" s="180"/>
      <c r="AC141" s="180"/>
      <c r="AD141" s="180"/>
      <c r="AE141" s="180"/>
      <c r="AF141" s="180"/>
      <c r="AG141" s="180"/>
      <c r="AH141" s="327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83"/>
      <c r="DC141" s="83"/>
      <c r="DD141" s="83"/>
      <c r="DE141" s="83"/>
      <c r="DF141" s="83"/>
      <c r="DG141" s="83"/>
      <c r="DH141" s="83"/>
      <c r="DI141" s="83"/>
      <c r="DJ141" s="83"/>
      <c r="DK141" s="83"/>
      <c r="DL141" s="83"/>
      <c r="DM141" s="83"/>
      <c r="DN141" s="83"/>
      <c r="DO141" s="83"/>
      <c r="DP141" s="83"/>
      <c r="DQ141" s="83"/>
      <c r="DR141" s="83"/>
      <c r="DS141" s="83"/>
      <c r="DT141" s="83"/>
      <c r="DU141" s="83"/>
      <c r="DV141" s="83"/>
      <c r="DW141" s="83"/>
      <c r="DX141" s="83"/>
      <c r="DY141" s="83"/>
      <c r="DZ141" s="83"/>
      <c r="EA141" s="83"/>
      <c r="EB141" s="83"/>
      <c r="EC141" s="83"/>
      <c r="ED141" s="83"/>
      <c r="EE141" s="83"/>
      <c r="EF141" s="83"/>
      <c r="EG141" s="83"/>
      <c r="EH141" s="83"/>
      <c r="EI141" s="83"/>
      <c r="EJ141" s="83"/>
      <c r="EK141" s="83"/>
      <c r="EL141" s="83"/>
      <c r="EM141" s="83"/>
      <c r="EN141" s="83"/>
      <c r="EO141" s="83"/>
      <c r="EP141" s="83"/>
      <c r="EQ141" s="83"/>
      <c r="ER141" s="83"/>
      <c r="ES141" s="83"/>
      <c r="ET141" s="83"/>
      <c r="EU141" s="83"/>
      <c r="EV141" s="83"/>
      <c r="EW141" s="83"/>
      <c r="EX141" s="83"/>
      <c r="EY141" s="83"/>
      <c r="EZ141" s="83"/>
      <c r="FA141" s="83"/>
      <c r="FB141" s="83"/>
      <c r="FC141" s="83"/>
      <c r="FD141" s="83"/>
      <c r="FE141" s="83"/>
      <c r="FF141" s="83"/>
      <c r="FG141" s="83"/>
      <c r="FH141" s="83"/>
      <c r="FI141" s="83"/>
      <c r="FJ141" s="83"/>
      <c r="FK141" s="83"/>
      <c r="FL141" s="83"/>
      <c r="FM141" s="83"/>
      <c r="FN141" s="83"/>
      <c r="FO141" s="83"/>
      <c r="FP141" s="83"/>
      <c r="FQ141" s="83"/>
      <c r="FR141" s="83"/>
      <c r="FS141" s="83"/>
      <c r="FT141" s="83"/>
      <c r="FU141" s="83"/>
      <c r="FV141" s="83"/>
      <c r="FW141" s="83"/>
      <c r="FX141" s="83"/>
      <c r="FY141" s="83"/>
      <c r="FZ141" s="83"/>
      <c r="GA141" s="83"/>
      <c r="GB141" s="83"/>
      <c r="GC141" s="83"/>
      <c r="GD141" s="83"/>
      <c r="GE141" s="83"/>
      <c r="GF141" s="83"/>
      <c r="GG141" s="83"/>
      <c r="GH141" s="83"/>
      <c r="GI141" s="83"/>
      <c r="GJ141" s="83"/>
      <c r="GK141" s="83"/>
      <c r="GL141" s="83"/>
      <c r="GM141" s="83"/>
      <c r="GN141" s="83"/>
      <c r="GO141" s="83"/>
      <c r="GP141" s="83"/>
      <c r="GQ141" s="83"/>
      <c r="GR141" s="83"/>
      <c r="GS141" s="83"/>
      <c r="GT141" s="83"/>
      <c r="GU141" s="83"/>
      <c r="GV141" s="83"/>
      <c r="GW141" s="83"/>
      <c r="GX141" s="83"/>
      <c r="GY141" s="83"/>
      <c r="GZ141" s="83"/>
      <c r="HA141" s="83"/>
      <c r="HB141" s="83"/>
      <c r="HC141" s="83"/>
      <c r="HD141" s="83"/>
      <c r="HE141" s="83"/>
      <c r="HF141" s="83"/>
      <c r="HG141" s="83"/>
      <c r="HH141" s="83"/>
      <c r="HI141" s="83"/>
      <c r="HJ141" s="83"/>
      <c r="HK141" s="83"/>
      <c r="HL141" s="83"/>
      <c r="HM141" s="83"/>
      <c r="HN141" s="83"/>
      <c r="HO141" s="83"/>
      <c r="HP141" s="83"/>
      <c r="HQ141" s="83"/>
      <c r="HR141" s="83"/>
      <c r="HS141" s="83"/>
      <c r="HT141" s="83"/>
      <c r="HU141" s="83"/>
      <c r="HV141" s="83"/>
    </row>
    <row r="142" spans="1:230" s="83" customFormat="1" ht="210" customHeight="1" x14ac:dyDescent="0.25">
      <c r="B142" s="294" t="s">
        <v>437</v>
      </c>
      <c r="C142" s="327" t="s">
        <v>64</v>
      </c>
      <c r="D142" s="180" t="s">
        <v>1116</v>
      </c>
      <c r="E142" s="180" t="s">
        <v>1117</v>
      </c>
      <c r="F142" s="327" t="s">
        <v>357</v>
      </c>
      <c r="G142" s="327" t="s">
        <v>97</v>
      </c>
      <c r="H142" s="479" t="s">
        <v>69</v>
      </c>
      <c r="I142" s="469" t="s">
        <v>167</v>
      </c>
      <c r="J142" s="180" t="s">
        <v>768</v>
      </c>
      <c r="K142" s="180" t="s">
        <v>1118</v>
      </c>
      <c r="L142" s="327" t="s">
        <v>1119</v>
      </c>
      <c r="M142" s="327" t="s">
        <v>1120</v>
      </c>
      <c r="N142" s="481">
        <v>20</v>
      </c>
      <c r="O142" s="326" t="s">
        <v>74</v>
      </c>
      <c r="P142" s="483">
        <v>5</v>
      </c>
      <c r="Q142" s="483">
        <v>10</v>
      </c>
      <c r="R142" s="483">
        <v>11</v>
      </c>
      <c r="S142" s="483">
        <v>13</v>
      </c>
      <c r="T142" s="327" t="s">
        <v>1121</v>
      </c>
      <c r="U142" s="483" t="s">
        <v>93</v>
      </c>
      <c r="V142" s="483" t="s">
        <v>103</v>
      </c>
      <c r="W142" s="483"/>
      <c r="X142" s="483"/>
      <c r="Y142" s="194" t="s">
        <v>1122</v>
      </c>
      <c r="Z142" s="180"/>
      <c r="AA142" s="180"/>
      <c r="AB142" s="180"/>
      <c r="AC142" s="180"/>
      <c r="AD142" s="180"/>
      <c r="AE142" s="180"/>
      <c r="AF142" s="180"/>
      <c r="AG142" s="180"/>
      <c r="AH142" s="327"/>
    </row>
    <row r="143" spans="1:230" s="83" customFormat="1" ht="131.25" customHeight="1" x14ac:dyDescent="0.25">
      <c r="A143" s="468"/>
      <c r="B143" s="294" t="s">
        <v>437</v>
      </c>
      <c r="C143" s="327" t="s">
        <v>64</v>
      </c>
      <c r="D143" s="194" t="s">
        <v>1123</v>
      </c>
      <c r="E143" s="194" t="s">
        <v>1124</v>
      </c>
      <c r="F143" s="327" t="s">
        <v>357</v>
      </c>
      <c r="G143" s="327" t="s">
        <v>97</v>
      </c>
      <c r="H143" s="325" t="s">
        <v>69</v>
      </c>
      <c r="I143" s="469" t="s">
        <v>167</v>
      </c>
      <c r="J143" s="180" t="s">
        <v>1125</v>
      </c>
      <c r="K143" s="470" t="s">
        <v>1126</v>
      </c>
      <c r="L143" s="471" t="s">
        <v>1127</v>
      </c>
      <c r="M143" s="471" t="s">
        <v>1128</v>
      </c>
      <c r="N143" s="472">
        <v>100</v>
      </c>
      <c r="O143" s="309" t="s">
        <v>74</v>
      </c>
      <c r="P143" s="303">
        <v>2</v>
      </c>
      <c r="Q143" s="303">
        <v>3</v>
      </c>
      <c r="R143" s="303">
        <v>10</v>
      </c>
      <c r="S143" s="303">
        <v>11</v>
      </c>
      <c r="T143" s="474" t="s">
        <v>458</v>
      </c>
      <c r="U143" s="303" t="s">
        <v>93</v>
      </c>
      <c r="V143" s="303" t="s">
        <v>112</v>
      </c>
      <c r="W143" s="303" t="s">
        <v>76</v>
      </c>
      <c r="X143" s="303" t="s">
        <v>103</v>
      </c>
      <c r="Y143" s="475" t="s">
        <v>1129</v>
      </c>
      <c r="Z143" s="476"/>
      <c r="AA143" s="475"/>
      <c r="AB143" s="476"/>
      <c r="AC143" s="476"/>
      <c r="AD143" s="473"/>
      <c r="AE143" s="475"/>
      <c r="AF143" s="473"/>
      <c r="AG143" s="475"/>
      <c r="AH143" s="474"/>
      <c r="AI143" s="477"/>
      <c r="AJ143" s="477"/>
      <c r="AK143" s="468"/>
      <c r="AL143" s="468"/>
      <c r="AM143" s="468"/>
      <c r="AN143" s="468"/>
      <c r="AO143" s="468"/>
      <c r="AP143" s="468"/>
      <c r="AQ143" s="468"/>
      <c r="AR143" s="468"/>
      <c r="AS143" s="468"/>
      <c r="AT143" s="468"/>
      <c r="AU143" s="468"/>
      <c r="AV143" s="468"/>
      <c r="AW143" s="468"/>
      <c r="AX143" s="468"/>
      <c r="AY143" s="468"/>
      <c r="AZ143" s="468"/>
      <c r="BA143" s="468"/>
      <c r="BB143" s="468"/>
      <c r="BC143" s="468"/>
      <c r="BD143" s="468"/>
      <c r="BE143" s="468"/>
      <c r="BF143" s="468"/>
      <c r="BG143" s="468"/>
      <c r="BH143" s="468"/>
      <c r="BI143" s="468"/>
      <c r="BJ143" s="468"/>
      <c r="BK143" s="468"/>
      <c r="BL143" s="468"/>
      <c r="BM143" s="468"/>
      <c r="BN143" s="468"/>
      <c r="BO143" s="468"/>
      <c r="BP143" s="468"/>
      <c r="BQ143" s="468"/>
      <c r="BR143" s="468"/>
      <c r="BS143" s="468"/>
      <c r="BT143" s="468"/>
      <c r="BU143" s="468"/>
      <c r="BV143" s="468"/>
      <c r="BW143" s="468"/>
      <c r="BX143" s="468"/>
      <c r="BY143" s="468"/>
      <c r="BZ143" s="468"/>
      <c r="CA143" s="468"/>
      <c r="CB143" s="468"/>
      <c r="CC143" s="468"/>
      <c r="CD143" s="468"/>
      <c r="CE143" s="468"/>
      <c r="CF143" s="468"/>
      <c r="CG143" s="468"/>
      <c r="CH143" s="468"/>
      <c r="CI143" s="468"/>
      <c r="CJ143" s="468"/>
      <c r="CK143" s="468"/>
      <c r="CL143" s="468"/>
      <c r="CM143" s="468"/>
      <c r="CN143" s="468"/>
      <c r="CO143" s="468"/>
      <c r="CP143" s="468"/>
      <c r="CQ143" s="468"/>
      <c r="CR143" s="468"/>
      <c r="CS143" s="468"/>
      <c r="CT143" s="468"/>
      <c r="CU143" s="468"/>
      <c r="CV143" s="468"/>
      <c r="CW143" s="468"/>
      <c r="CX143" s="468"/>
      <c r="CY143" s="468"/>
      <c r="CZ143" s="468"/>
      <c r="DA143" s="468"/>
      <c r="DB143" s="468"/>
      <c r="DC143" s="468"/>
      <c r="DD143" s="468"/>
      <c r="DE143" s="468"/>
      <c r="DF143" s="468"/>
      <c r="DG143" s="468"/>
      <c r="DH143" s="468"/>
      <c r="DI143" s="468"/>
      <c r="DJ143" s="468"/>
      <c r="DK143" s="468"/>
      <c r="DL143" s="468"/>
      <c r="DM143" s="468"/>
      <c r="DN143" s="468"/>
      <c r="DO143" s="468"/>
      <c r="DP143" s="468"/>
      <c r="DQ143" s="468"/>
      <c r="DR143" s="468"/>
      <c r="DS143" s="468"/>
      <c r="DT143" s="468"/>
      <c r="DU143" s="468"/>
      <c r="DV143" s="468"/>
      <c r="DW143" s="468"/>
      <c r="DX143" s="468"/>
      <c r="DY143" s="468"/>
      <c r="DZ143" s="468"/>
      <c r="EA143" s="468"/>
      <c r="EB143" s="468"/>
      <c r="EC143" s="468"/>
      <c r="ED143" s="468"/>
      <c r="EE143" s="468"/>
      <c r="EF143" s="468"/>
      <c r="EG143" s="468"/>
      <c r="EH143" s="468"/>
      <c r="EI143" s="468"/>
      <c r="EJ143" s="468"/>
      <c r="EK143" s="468"/>
      <c r="EL143" s="468"/>
      <c r="EM143" s="468"/>
      <c r="EN143" s="468"/>
      <c r="EO143" s="468"/>
      <c r="EP143" s="468"/>
      <c r="EQ143" s="468"/>
      <c r="ER143" s="468"/>
      <c r="ES143" s="468"/>
      <c r="ET143" s="468"/>
      <c r="EU143" s="468"/>
      <c r="EV143" s="468"/>
      <c r="EW143" s="468"/>
      <c r="EX143" s="468"/>
      <c r="EY143" s="468"/>
      <c r="EZ143" s="468"/>
      <c r="FA143" s="468"/>
      <c r="FB143" s="468"/>
      <c r="FC143" s="468"/>
      <c r="FD143" s="468"/>
      <c r="FE143" s="468"/>
      <c r="FF143" s="468"/>
      <c r="FG143" s="468"/>
      <c r="FH143" s="468"/>
      <c r="FI143" s="468"/>
      <c r="FJ143" s="468"/>
      <c r="FK143" s="468"/>
      <c r="FL143" s="468"/>
      <c r="FM143" s="468"/>
      <c r="FN143" s="468"/>
      <c r="FO143" s="468"/>
      <c r="FP143" s="468"/>
      <c r="FQ143" s="468"/>
      <c r="FR143" s="468"/>
      <c r="FS143" s="468"/>
      <c r="FT143" s="468"/>
      <c r="FU143" s="468"/>
      <c r="FV143" s="468"/>
      <c r="FW143" s="468"/>
      <c r="FX143" s="468"/>
      <c r="FY143" s="468"/>
      <c r="FZ143" s="468"/>
      <c r="GA143" s="468"/>
      <c r="GB143" s="468"/>
      <c r="GC143" s="468"/>
      <c r="GD143" s="468"/>
      <c r="GE143" s="468"/>
      <c r="GF143" s="468"/>
      <c r="GG143" s="468"/>
      <c r="GH143" s="468"/>
      <c r="GI143" s="468"/>
      <c r="GJ143" s="468"/>
      <c r="GK143" s="468"/>
      <c r="GL143" s="468"/>
      <c r="GM143" s="468"/>
      <c r="GN143" s="468"/>
      <c r="GO143" s="468"/>
      <c r="GP143" s="468"/>
      <c r="GQ143" s="468"/>
      <c r="GR143" s="468"/>
      <c r="GS143" s="468"/>
      <c r="GT143" s="468"/>
      <c r="GU143" s="468"/>
      <c r="GV143" s="468"/>
      <c r="GW143" s="468"/>
      <c r="GX143" s="468"/>
      <c r="GY143" s="468"/>
      <c r="GZ143" s="468"/>
      <c r="HA143" s="468"/>
      <c r="HB143" s="468"/>
      <c r="HC143" s="468"/>
      <c r="HD143" s="468"/>
      <c r="HE143" s="468"/>
      <c r="HF143" s="468"/>
      <c r="HG143" s="468"/>
      <c r="HH143" s="468"/>
      <c r="HI143" s="468"/>
      <c r="HJ143" s="468"/>
      <c r="HK143" s="468"/>
      <c r="HL143" s="468"/>
      <c r="HM143" s="468"/>
      <c r="HN143" s="468"/>
      <c r="HO143" s="468"/>
      <c r="HP143" s="468"/>
      <c r="HQ143" s="468"/>
      <c r="HR143" s="468"/>
      <c r="HS143" s="468"/>
      <c r="HT143" s="468"/>
      <c r="HU143" s="468"/>
      <c r="HV143" s="468"/>
    </row>
    <row r="144" spans="1:230" s="71" customFormat="1" ht="134.25" customHeight="1" x14ac:dyDescent="0.25">
      <c r="A144" s="100"/>
      <c r="B144" s="284" t="s">
        <v>629</v>
      </c>
      <c r="C144" s="86"/>
      <c r="D144" s="90"/>
      <c r="E144" s="313" t="s">
        <v>1130</v>
      </c>
      <c r="F144" s="86" t="s">
        <v>728</v>
      </c>
      <c r="G144" s="86" t="s">
        <v>126</v>
      </c>
      <c r="H144" s="86" t="s">
        <v>69</v>
      </c>
      <c r="I144" s="79" t="s">
        <v>167</v>
      </c>
      <c r="J144" s="90" t="s">
        <v>1131</v>
      </c>
      <c r="K144" s="79" t="s">
        <v>1025</v>
      </c>
      <c r="L144" s="303" t="s">
        <v>633</v>
      </c>
      <c r="M144" s="303" t="s">
        <v>633</v>
      </c>
      <c r="N144" s="304">
        <v>150</v>
      </c>
      <c r="O144" s="79" t="s">
        <v>74</v>
      </c>
      <c r="P144" s="303">
        <v>3</v>
      </c>
      <c r="Q144" s="303">
        <v>5</v>
      </c>
      <c r="R144" s="303"/>
      <c r="S144" s="303"/>
      <c r="T144" s="329" t="s">
        <v>444</v>
      </c>
      <c r="U144" s="303" t="s">
        <v>112</v>
      </c>
      <c r="V144" s="303" t="s">
        <v>93</v>
      </c>
      <c r="W144" s="303"/>
      <c r="X144" s="303"/>
      <c r="Y144" s="79" t="s">
        <v>634</v>
      </c>
      <c r="Z144" s="78"/>
      <c r="AA144" s="78"/>
      <c r="AB144" s="78"/>
      <c r="AC144" s="89"/>
      <c r="AD144" s="78"/>
      <c r="AE144" s="78"/>
      <c r="AF144" s="78"/>
      <c r="AG144" s="78"/>
      <c r="AH144" s="104"/>
    </row>
    <row r="145" spans="2:36" s="71" customFormat="1" ht="207" customHeight="1" x14ac:dyDescent="0.25">
      <c r="B145" s="294" t="s">
        <v>1090</v>
      </c>
      <c r="C145" s="86" t="s">
        <v>64</v>
      </c>
      <c r="D145" s="90" t="s">
        <v>1132</v>
      </c>
      <c r="E145" s="90" t="s">
        <v>1133</v>
      </c>
      <c r="F145" s="329"/>
      <c r="G145" s="86" t="s">
        <v>1134</v>
      </c>
      <c r="H145" s="86" t="s">
        <v>69</v>
      </c>
      <c r="I145" s="79" t="s">
        <v>167</v>
      </c>
      <c r="J145" s="85" t="s">
        <v>1135</v>
      </c>
      <c r="K145" s="90" t="s">
        <v>1136</v>
      </c>
      <c r="L145" s="303" t="s">
        <v>1137</v>
      </c>
      <c r="M145" s="303" t="s">
        <v>1138</v>
      </c>
      <c r="N145" s="404">
        <v>20</v>
      </c>
      <c r="O145" s="79" t="s">
        <v>74</v>
      </c>
      <c r="P145" s="303">
        <v>3</v>
      </c>
      <c r="Q145" s="303">
        <v>5</v>
      </c>
      <c r="R145" s="303">
        <v>10</v>
      </c>
      <c r="S145" s="303">
        <v>11</v>
      </c>
      <c r="T145" s="303" t="s">
        <v>1139</v>
      </c>
      <c r="U145" s="303" t="s">
        <v>93</v>
      </c>
      <c r="V145" s="303" t="s">
        <v>227</v>
      </c>
      <c r="W145" s="303"/>
      <c r="X145" s="303"/>
      <c r="Y145" s="90" t="s">
        <v>1140</v>
      </c>
      <c r="Z145" s="200"/>
      <c r="AA145" s="200"/>
      <c r="AB145" s="133"/>
      <c r="AC145" s="133"/>
      <c r="AD145" s="134"/>
      <c r="AE145" s="78"/>
      <c r="AF145" s="135"/>
      <c r="AG145" s="143"/>
      <c r="AH145" s="82"/>
      <c r="AI145" s="83"/>
      <c r="AJ145" s="83"/>
    </row>
    <row r="146" spans="2:36" s="71" customFormat="1" ht="75" x14ac:dyDescent="0.25">
      <c r="B146" s="285" t="s">
        <v>403</v>
      </c>
      <c r="C146" s="86" t="s">
        <v>64</v>
      </c>
      <c r="D146" s="79" t="s">
        <v>1141</v>
      </c>
      <c r="E146" s="79" t="s">
        <v>1142</v>
      </c>
      <c r="F146" s="86"/>
      <c r="G146" s="86" t="s">
        <v>126</v>
      </c>
      <c r="H146" s="86" t="s">
        <v>69</v>
      </c>
      <c r="I146" s="79" t="s">
        <v>167</v>
      </c>
      <c r="J146" s="79" t="s">
        <v>1143</v>
      </c>
      <c r="K146" s="79" t="s">
        <v>995</v>
      </c>
      <c r="L146" s="303" t="s">
        <v>1144</v>
      </c>
      <c r="M146" s="303" t="s">
        <v>1145</v>
      </c>
      <c r="N146" s="304">
        <v>100</v>
      </c>
      <c r="O146" s="79" t="s">
        <v>74</v>
      </c>
      <c r="P146" s="303">
        <v>2</v>
      </c>
      <c r="Q146" s="303">
        <v>3</v>
      </c>
      <c r="R146" s="303">
        <v>4</v>
      </c>
      <c r="S146" s="303">
        <v>10</v>
      </c>
      <c r="T146" s="303" t="s">
        <v>1146</v>
      </c>
      <c r="U146" s="303" t="s">
        <v>112</v>
      </c>
      <c r="V146" s="303" t="s">
        <v>76</v>
      </c>
      <c r="W146" s="303"/>
      <c r="X146" s="303"/>
      <c r="Y146" s="79" t="s">
        <v>1147</v>
      </c>
      <c r="Z146" s="200"/>
      <c r="AA146" s="200"/>
      <c r="AB146" s="133"/>
      <c r="AC146" s="133"/>
      <c r="AD146" s="133"/>
      <c r="AE146" s="78"/>
      <c r="AF146" s="133"/>
      <c r="AG146" s="135"/>
      <c r="AH146" s="82"/>
      <c r="AI146" s="83"/>
      <c r="AJ146" s="83"/>
    </row>
    <row r="147" spans="2:36" s="71" customFormat="1" ht="245.25" customHeight="1" x14ac:dyDescent="0.25">
      <c r="B147" s="285" t="s">
        <v>766</v>
      </c>
      <c r="C147" s="86" t="s">
        <v>64</v>
      </c>
      <c r="D147" s="79" t="s">
        <v>1148</v>
      </c>
      <c r="E147" s="79" t="s">
        <v>1149</v>
      </c>
      <c r="F147" s="86"/>
      <c r="G147" s="86" t="s">
        <v>1134</v>
      </c>
      <c r="H147" s="86" t="s">
        <v>69</v>
      </c>
      <c r="I147" s="79" t="s">
        <v>167</v>
      </c>
      <c r="J147" s="79" t="s">
        <v>1150</v>
      </c>
      <c r="K147" s="79" t="s">
        <v>1151</v>
      </c>
      <c r="L147" s="303" t="s">
        <v>1152</v>
      </c>
      <c r="M147" s="303" t="s">
        <v>1152</v>
      </c>
      <c r="N147" s="304">
        <v>100</v>
      </c>
      <c r="O147" s="79" t="s">
        <v>74</v>
      </c>
      <c r="P147" s="303">
        <v>2</v>
      </c>
      <c r="Q147" s="303">
        <v>3</v>
      </c>
      <c r="R147" s="303">
        <v>4</v>
      </c>
      <c r="S147" s="303">
        <v>8</v>
      </c>
      <c r="T147" s="303" t="s">
        <v>1153</v>
      </c>
      <c r="U147" s="303" t="s">
        <v>76</v>
      </c>
      <c r="V147" s="303" t="s">
        <v>227</v>
      </c>
      <c r="W147" s="303"/>
      <c r="X147" s="303"/>
      <c r="Y147" s="79" t="s">
        <v>1154</v>
      </c>
      <c r="Z147" s="200"/>
      <c r="AA147" s="200"/>
      <c r="AB147" s="92"/>
      <c r="AC147" s="133"/>
      <c r="AD147" s="133"/>
      <c r="AE147" s="133"/>
      <c r="AF147" s="133"/>
      <c r="AG147" s="133"/>
      <c r="AH147" s="82"/>
      <c r="AI147" s="83"/>
      <c r="AJ147" s="83"/>
    </row>
    <row r="148" spans="2:36" s="71" customFormat="1" ht="135" customHeight="1" x14ac:dyDescent="0.25">
      <c r="B148" s="285" t="s">
        <v>766</v>
      </c>
      <c r="C148" s="86" t="s">
        <v>64</v>
      </c>
      <c r="D148" s="558" t="s">
        <v>1148</v>
      </c>
      <c r="E148" s="337" t="s">
        <v>1155</v>
      </c>
      <c r="F148" s="86"/>
      <c r="G148" s="86" t="s">
        <v>117</v>
      </c>
      <c r="H148" s="86" t="s">
        <v>69</v>
      </c>
      <c r="I148" s="79" t="s">
        <v>70</v>
      </c>
      <c r="J148" s="560" t="s">
        <v>1156</v>
      </c>
      <c r="K148" s="337" t="s">
        <v>1157</v>
      </c>
      <c r="L148" s="559" t="s">
        <v>1158</v>
      </c>
      <c r="M148" s="559" t="s">
        <v>1159</v>
      </c>
      <c r="N148" s="561">
        <v>150</v>
      </c>
      <c r="O148" s="79" t="s">
        <v>74</v>
      </c>
      <c r="P148" s="303">
        <v>2</v>
      </c>
      <c r="Q148" s="303">
        <v>3</v>
      </c>
      <c r="R148" s="303">
        <v>4</v>
      </c>
      <c r="S148" s="303">
        <v>6</v>
      </c>
      <c r="T148" s="159" t="s">
        <v>1153</v>
      </c>
      <c r="U148" s="303" t="s">
        <v>76</v>
      </c>
      <c r="V148" s="303" t="s">
        <v>227</v>
      </c>
      <c r="W148" s="303"/>
      <c r="X148" s="303"/>
      <c r="Y148" s="562" t="s">
        <v>1160</v>
      </c>
      <c r="Z148" s="200"/>
      <c r="AA148" s="200"/>
      <c r="AB148" s="133"/>
      <c r="AC148" s="133"/>
      <c r="AD148" s="133"/>
      <c r="AE148" s="78"/>
      <c r="AF148" s="133"/>
      <c r="AG148" s="133"/>
      <c r="AH148" s="82"/>
      <c r="AI148" s="83"/>
      <c r="AJ148" s="83"/>
    </row>
    <row r="149" spans="2:36" s="71" customFormat="1" ht="213" customHeight="1" x14ac:dyDescent="0.25">
      <c r="B149" s="285" t="s">
        <v>766</v>
      </c>
      <c r="C149" s="86" t="s">
        <v>64</v>
      </c>
      <c r="D149" s="79" t="s">
        <v>1148</v>
      </c>
      <c r="E149" s="186" t="s">
        <v>1161</v>
      </c>
      <c r="F149" s="86"/>
      <c r="G149" s="86" t="s">
        <v>1134</v>
      </c>
      <c r="H149" s="86" t="s">
        <v>69</v>
      </c>
      <c r="I149" s="79" t="s">
        <v>167</v>
      </c>
      <c r="J149" s="337" t="s">
        <v>1162</v>
      </c>
      <c r="K149" s="337" t="s">
        <v>1163</v>
      </c>
      <c r="L149" s="559" t="s">
        <v>1164</v>
      </c>
      <c r="M149" s="559" t="s">
        <v>1165</v>
      </c>
      <c r="N149" s="561">
        <v>500</v>
      </c>
      <c r="O149" s="79" t="s">
        <v>74</v>
      </c>
      <c r="P149" s="303">
        <v>3</v>
      </c>
      <c r="Q149" s="303">
        <v>5</v>
      </c>
      <c r="R149" s="303">
        <v>10</v>
      </c>
      <c r="S149" s="303"/>
      <c r="T149" s="159" t="s">
        <v>1153</v>
      </c>
      <c r="U149" s="303" t="s">
        <v>76</v>
      </c>
      <c r="V149" s="303" t="s">
        <v>227</v>
      </c>
      <c r="W149" s="303"/>
      <c r="X149" s="303"/>
      <c r="Y149" s="310" t="s">
        <v>1166</v>
      </c>
      <c r="Z149" s="200"/>
      <c r="AA149" s="200"/>
      <c r="AB149" s="133"/>
      <c r="AC149" s="133"/>
      <c r="AD149" s="133"/>
      <c r="AE149" s="92"/>
      <c r="AF149" s="133"/>
      <c r="AG149" s="92"/>
      <c r="AH149" s="82"/>
      <c r="AI149" s="83"/>
      <c r="AJ149" s="83"/>
    </row>
    <row r="150" spans="2:36" s="71" customFormat="1" ht="105" x14ac:dyDescent="0.25">
      <c r="B150" s="285" t="s">
        <v>766</v>
      </c>
      <c r="C150" s="86" t="s">
        <v>64</v>
      </c>
      <c r="D150" s="79" t="s">
        <v>1148</v>
      </c>
      <c r="E150" s="186" t="s">
        <v>1167</v>
      </c>
      <c r="F150" s="86" t="s">
        <v>728</v>
      </c>
      <c r="G150" s="86" t="s">
        <v>1134</v>
      </c>
      <c r="H150" s="86" t="s">
        <v>69</v>
      </c>
      <c r="I150" s="79" t="s">
        <v>152</v>
      </c>
      <c r="J150" s="337" t="s">
        <v>1168</v>
      </c>
      <c r="K150" s="337" t="s">
        <v>1169</v>
      </c>
      <c r="L150" s="559" t="s">
        <v>1164</v>
      </c>
      <c r="M150" s="559" t="s">
        <v>1165</v>
      </c>
      <c r="N150" s="561">
        <v>20</v>
      </c>
      <c r="O150" s="79" t="s">
        <v>74</v>
      </c>
      <c r="P150" s="303">
        <v>3</v>
      </c>
      <c r="Q150" s="303">
        <v>5</v>
      </c>
      <c r="R150" s="303">
        <v>10</v>
      </c>
      <c r="S150" s="303"/>
      <c r="T150" s="159" t="s">
        <v>1153</v>
      </c>
      <c r="U150" s="303" t="s">
        <v>76</v>
      </c>
      <c r="V150" s="303" t="s">
        <v>227</v>
      </c>
      <c r="W150" s="303"/>
      <c r="X150" s="303"/>
      <c r="Y150" s="310" t="s">
        <v>1166</v>
      </c>
      <c r="Z150" s="200"/>
      <c r="AA150" s="200"/>
      <c r="AB150" s="133"/>
      <c r="AC150" s="133"/>
      <c r="AD150" s="133"/>
      <c r="AE150" s="134"/>
      <c r="AF150" s="133"/>
      <c r="AG150" s="134"/>
      <c r="AH150" s="82"/>
      <c r="AI150" s="83"/>
      <c r="AJ150" s="83"/>
    </row>
    <row r="151" spans="2:36" s="71" customFormat="1" ht="162.75" customHeight="1" x14ac:dyDescent="0.25">
      <c r="B151" s="285" t="s">
        <v>766</v>
      </c>
      <c r="C151" s="86" t="s">
        <v>64</v>
      </c>
      <c r="D151" s="79" t="s">
        <v>1148</v>
      </c>
      <c r="E151" s="186" t="s">
        <v>1170</v>
      </c>
      <c r="F151" s="86" t="s">
        <v>728</v>
      </c>
      <c r="G151" s="86" t="s">
        <v>1134</v>
      </c>
      <c r="H151" s="86" t="s">
        <v>69</v>
      </c>
      <c r="I151" s="79" t="s">
        <v>152</v>
      </c>
      <c r="J151" s="337" t="s">
        <v>1168</v>
      </c>
      <c r="K151" s="337" t="s">
        <v>1171</v>
      </c>
      <c r="L151" s="559" t="s">
        <v>1164</v>
      </c>
      <c r="M151" s="559" t="s">
        <v>1165</v>
      </c>
      <c r="N151" s="561">
        <v>20</v>
      </c>
      <c r="O151" s="79" t="s">
        <v>74</v>
      </c>
      <c r="P151" s="303">
        <v>3</v>
      </c>
      <c r="Q151" s="303">
        <v>5</v>
      </c>
      <c r="R151" s="303">
        <v>10</v>
      </c>
      <c r="S151" s="303"/>
      <c r="T151" s="159" t="s">
        <v>1153</v>
      </c>
      <c r="U151" s="303" t="s">
        <v>76</v>
      </c>
      <c r="V151" s="303" t="s">
        <v>227</v>
      </c>
      <c r="W151" s="303"/>
      <c r="X151" s="303"/>
      <c r="Y151" s="310" t="s">
        <v>656</v>
      </c>
      <c r="Z151" s="200"/>
      <c r="AA151" s="200"/>
      <c r="AB151" s="133"/>
      <c r="AC151" s="133"/>
      <c r="AD151" s="133"/>
      <c r="AE151" s="133"/>
      <c r="AF151" s="133"/>
      <c r="AG151" s="133"/>
      <c r="AH151" s="82"/>
      <c r="AI151" s="83"/>
      <c r="AJ151" s="83"/>
    </row>
    <row r="152" spans="2:36" s="71" customFormat="1" ht="135" x14ac:dyDescent="0.25">
      <c r="B152" s="285" t="s">
        <v>766</v>
      </c>
      <c r="C152" s="86" t="s">
        <v>64</v>
      </c>
      <c r="D152" s="79" t="s">
        <v>1148</v>
      </c>
      <c r="E152" s="186" t="s">
        <v>1172</v>
      </c>
      <c r="F152" s="86"/>
      <c r="G152" s="86" t="s">
        <v>1134</v>
      </c>
      <c r="H152" s="86" t="s">
        <v>69</v>
      </c>
      <c r="I152" s="79" t="s">
        <v>167</v>
      </c>
      <c r="J152" s="337" t="s">
        <v>1173</v>
      </c>
      <c r="K152" s="337" t="s">
        <v>1174</v>
      </c>
      <c r="L152" s="559" t="s">
        <v>1175</v>
      </c>
      <c r="M152" s="559" t="s">
        <v>1176</v>
      </c>
      <c r="N152" s="561">
        <v>20</v>
      </c>
      <c r="O152" s="79" t="s">
        <v>74</v>
      </c>
      <c r="P152" s="303">
        <v>2</v>
      </c>
      <c r="Q152" s="303">
        <v>4</v>
      </c>
      <c r="R152" s="303">
        <v>6</v>
      </c>
      <c r="S152" s="303"/>
      <c r="T152" s="159" t="s">
        <v>1153</v>
      </c>
      <c r="U152" s="303" t="s">
        <v>76</v>
      </c>
      <c r="V152" s="303" t="s">
        <v>227</v>
      </c>
      <c r="W152" s="303"/>
      <c r="X152" s="303"/>
      <c r="Y152" s="310" t="s">
        <v>1177</v>
      </c>
      <c r="Z152" s="200"/>
      <c r="AA152" s="200"/>
      <c r="AB152" s="181"/>
      <c r="AC152" s="133"/>
      <c r="AD152" s="133"/>
      <c r="AE152" s="78"/>
      <c r="AF152" s="133"/>
      <c r="AG152" s="92"/>
      <c r="AH152" s="82"/>
      <c r="AI152" s="83"/>
      <c r="AJ152" s="83"/>
    </row>
    <row r="153" spans="2:36" s="71" customFormat="1" ht="67.5" customHeight="1" x14ac:dyDescent="0.25">
      <c r="B153" s="285" t="s">
        <v>766</v>
      </c>
      <c r="C153" s="86" t="s">
        <v>64</v>
      </c>
      <c r="D153" s="79" t="s">
        <v>1148</v>
      </c>
      <c r="E153" s="79" t="s">
        <v>1178</v>
      </c>
      <c r="F153" s="86"/>
      <c r="G153" s="86" t="s">
        <v>117</v>
      </c>
      <c r="H153" s="86" t="s">
        <v>69</v>
      </c>
      <c r="I153" s="79" t="s">
        <v>167</v>
      </c>
      <c r="J153" s="79" t="s">
        <v>1179</v>
      </c>
      <c r="K153" s="79" t="s">
        <v>1180</v>
      </c>
      <c r="L153" s="303" t="s">
        <v>1152</v>
      </c>
      <c r="M153" s="303" t="s">
        <v>1181</v>
      </c>
      <c r="N153" s="304">
        <v>20</v>
      </c>
      <c r="O153" s="79" t="s">
        <v>74</v>
      </c>
      <c r="P153" s="303">
        <v>3</v>
      </c>
      <c r="Q153" s="303">
        <v>5</v>
      </c>
      <c r="R153" s="303">
        <v>10</v>
      </c>
      <c r="S153" s="303"/>
      <c r="T153" s="303" t="s">
        <v>1153</v>
      </c>
      <c r="U153" s="303" t="s">
        <v>76</v>
      </c>
      <c r="V153" s="303"/>
      <c r="W153" s="303"/>
      <c r="X153" s="303"/>
      <c r="Y153" s="79" t="s">
        <v>1182</v>
      </c>
      <c r="Z153" s="200"/>
      <c r="AA153" s="200"/>
      <c r="AB153" s="78"/>
      <c r="AC153" s="133"/>
      <c r="AD153" s="78"/>
      <c r="AE153" s="78"/>
      <c r="AF153" s="133"/>
      <c r="AG153" s="78"/>
      <c r="AH153" s="82"/>
      <c r="AI153" s="83"/>
      <c r="AJ153" s="83"/>
    </row>
    <row r="154" spans="2:36" s="71" customFormat="1" ht="325.5" customHeight="1" x14ac:dyDescent="0.25">
      <c r="B154" s="285" t="s">
        <v>766</v>
      </c>
      <c r="C154" s="86" t="s">
        <v>64</v>
      </c>
      <c r="D154" s="79" t="s">
        <v>1148</v>
      </c>
      <c r="E154" s="79" t="s">
        <v>1183</v>
      </c>
      <c r="F154" s="86"/>
      <c r="G154" s="86" t="s">
        <v>1134</v>
      </c>
      <c r="H154" s="86" t="s">
        <v>69</v>
      </c>
      <c r="I154" s="79" t="s">
        <v>167</v>
      </c>
      <c r="J154" s="79" t="s">
        <v>1184</v>
      </c>
      <c r="K154" s="79" t="s">
        <v>1185</v>
      </c>
      <c r="L154" s="303" t="s">
        <v>766</v>
      </c>
      <c r="M154" s="303" t="s">
        <v>1186</v>
      </c>
      <c r="N154" s="304">
        <v>20</v>
      </c>
      <c r="O154" s="79" t="s">
        <v>74</v>
      </c>
      <c r="P154" s="303">
        <v>4</v>
      </c>
      <c r="Q154" s="303">
        <v>9</v>
      </c>
      <c r="R154" s="303">
        <v>10</v>
      </c>
      <c r="S154" s="303">
        <v>15</v>
      </c>
      <c r="T154" s="303" t="s">
        <v>1153</v>
      </c>
      <c r="U154" s="303" t="s">
        <v>76</v>
      </c>
      <c r="V154" s="303" t="s">
        <v>227</v>
      </c>
      <c r="W154" s="303"/>
      <c r="X154" s="303"/>
      <c r="Y154" s="79" t="s">
        <v>1187</v>
      </c>
      <c r="Z154" s="200"/>
      <c r="AA154" s="200"/>
      <c r="AB154" s="92"/>
      <c r="AC154" s="133"/>
      <c r="AD154" s="133"/>
      <c r="AE154" s="78"/>
      <c r="AF154" s="133"/>
      <c r="AG154" s="133"/>
      <c r="AH154" s="82"/>
      <c r="AI154" s="83"/>
      <c r="AJ154" s="83"/>
    </row>
    <row r="155" spans="2:36" s="71" customFormat="1" ht="92.25" customHeight="1" x14ac:dyDescent="0.25">
      <c r="B155" s="285" t="s">
        <v>403</v>
      </c>
      <c r="C155" s="86" t="s">
        <v>64</v>
      </c>
      <c r="D155" s="79" t="s">
        <v>1188</v>
      </c>
      <c r="E155" s="79" t="s">
        <v>1189</v>
      </c>
      <c r="F155" s="86"/>
      <c r="G155" s="86" t="s">
        <v>97</v>
      </c>
      <c r="H155" s="86" t="s">
        <v>69</v>
      </c>
      <c r="I155" s="79" t="s">
        <v>167</v>
      </c>
      <c r="J155" s="79" t="s">
        <v>406</v>
      </c>
      <c r="K155" s="79" t="s">
        <v>1190</v>
      </c>
      <c r="L155" s="303" t="s">
        <v>976</v>
      </c>
      <c r="M155" s="303" t="s">
        <v>976</v>
      </c>
      <c r="N155" s="304">
        <v>40</v>
      </c>
      <c r="O155" s="79" t="s">
        <v>74</v>
      </c>
      <c r="P155" s="303">
        <v>2</v>
      </c>
      <c r="Q155" s="303">
        <v>3</v>
      </c>
      <c r="R155" s="303">
        <v>10</v>
      </c>
      <c r="S155" s="303"/>
      <c r="T155" s="303" t="s">
        <v>409</v>
      </c>
      <c r="U155" s="303" t="s">
        <v>112</v>
      </c>
      <c r="V155" s="303" t="s">
        <v>93</v>
      </c>
      <c r="W155" s="303" t="s">
        <v>76</v>
      </c>
      <c r="X155" s="303"/>
      <c r="Y155" s="79" t="s">
        <v>1191</v>
      </c>
      <c r="Z155" s="200"/>
      <c r="AA155" s="200"/>
      <c r="AB155" s="133"/>
      <c r="AC155" s="133"/>
      <c r="AD155" s="133"/>
      <c r="AE155" s="78"/>
      <c r="AF155" s="133"/>
      <c r="AG155" s="133"/>
      <c r="AH155" s="82"/>
      <c r="AI155" s="83"/>
      <c r="AJ155" s="83"/>
    </row>
    <row r="156" spans="2:36" s="71" customFormat="1" ht="100.5" customHeight="1" x14ac:dyDescent="0.25">
      <c r="B156" s="285" t="s">
        <v>1192</v>
      </c>
      <c r="C156" s="86" t="s">
        <v>64</v>
      </c>
      <c r="D156" s="79"/>
      <c r="E156" s="79" t="s">
        <v>1193</v>
      </c>
      <c r="F156" s="86"/>
      <c r="G156" s="86" t="s">
        <v>175</v>
      </c>
      <c r="H156" s="86" t="s">
        <v>69</v>
      </c>
      <c r="I156" s="79" t="s">
        <v>167</v>
      </c>
      <c r="J156" s="79" t="s">
        <v>1194</v>
      </c>
      <c r="K156" s="79" t="s">
        <v>1195</v>
      </c>
      <c r="L156" s="303" t="s">
        <v>1196</v>
      </c>
      <c r="M156" s="303" t="s">
        <v>1196</v>
      </c>
      <c r="N156" s="304">
        <v>60</v>
      </c>
      <c r="O156" s="79" t="s">
        <v>347</v>
      </c>
      <c r="P156" s="303">
        <v>3</v>
      </c>
      <c r="Q156" s="303">
        <v>4</v>
      </c>
      <c r="R156" s="303">
        <v>5</v>
      </c>
      <c r="S156" s="303">
        <v>10</v>
      </c>
      <c r="T156" s="303" t="s">
        <v>1197</v>
      </c>
      <c r="U156" s="303" t="s">
        <v>76</v>
      </c>
      <c r="V156" s="303"/>
      <c r="W156" s="303"/>
      <c r="X156" s="303"/>
      <c r="Y156" s="79" t="s">
        <v>1198</v>
      </c>
      <c r="Z156" s="283"/>
      <c r="AA156" s="200"/>
      <c r="AB156" s="149"/>
      <c r="AC156" s="133"/>
      <c r="AD156" s="78"/>
      <c r="AE156" s="78"/>
      <c r="AF156" s="133"/>
      <c r="AG156" s="78"/>
      <c r="AH156" s="156"/>
      <c r="AI156" s="83"/>
      <c r="AJ156" s="83"/>
    </row>
    <row r="157" spans="2:36" s="71" customFormat="1" ht="89.25" customHeight="1" x14ac:dyDescent="0.25">
      <c r="B157" s="285" t="s">
        <v>1192</v>
      </c>
      <c r="C157" s="86" t="s">
        <v>64</v>
      </c>
      <c r="D157" s="79"/>
      <c r="E157" s="79" t="s">
        <v>1199</v>
      </c>
      <c r="F157" s="86"/>
      <c r="G157" s="86" t="s">
        <v>175</v>
      </c>
      <c r="H157" s="86" t="s">
        <v>69</v>
      </c>
      <c r="I157" s="79" t="s">
        <v>167</v>
      </c>
      <c r="J157" s="79" t="s">
        <v>1194</v>
      </c>
      <c r="K157" s="79" t="s">
        <v>1200</v>
      </c>
      <c r="L157" s="303" t="s">
        <v>778</v>
      </c>
      <c r="M157" s="303" t="s">
        <v>778</v>
      </c>
      <c r="N157" s="304">
        <v>60</v>
      </c>
      <c r="O157" s="79" t="s">
        <v>347</v>
      </c>
      <c r="P157" s="303">
        <v>3</v>
      </c>
      <c r="Q157" s="303">
        <v>4</v>
      </c>
      <c r="R157" s="303">
        <v>5</v>
      </c>
      <c r="S157" s="303">
        <v>10</v>
      </c>
      <c r="T157" s="303" t="s">
        <v>1197</v>
      </c>
      <c r="U157" s="303" t="s">
        <v>76</v>
      </c>
      <c r="V157" s="303"/>
      <c r="W157" s="303"/>
      <c r="X157" s="303"/>
      <c r="Y157" s="79" t="s">
        <v>1198</v>
      </c>
      <c r="Z157" s="283"/>
      <c r="AA157" s="200"/>
      <c r="AB157" s="139"/>
      <c r="AC157" s="133"/>
      <c r="AD157" s="78"/>
      <c r="AE157" s="78"/>
      <c r="AF157" s="133"/>
      <c r="AG157" s="78"/>
      <c r="AH157" s="156"/>
      <c r="AI157" s="83"/>
      <c r="AJ157" s="83"/>
    </row>
    <row r="158" spans="2:36" s="71" customFormat="1" ht="94.5" customHeight="1" x14ac:dyDescent="0.25">
      <c r="B158" s="285" t="s">
        <v>1192</v>
      </c>
      <c r="C158" s="86" t="s">
        <v>64</v>
      </c>
      <c r="D158" s="79"/>
      <c r="E158" s="79" t="s">
        <v>1201</v>
      </c>
      <c r="F158" s="86"/>
      <c r="G158" s="86" t="s">
        <v>175</v>
      </c>
      <c r="H158" s="86" t="s">
        <v>69</v>
      </c>
      <c r="I158" s="79" t="s">
        <v>167</v>
      </c>
      <c r="J158" s="79" t="s">
        <v>1194</v>
      </c>
      <c r="K158" s="79" t="s">
        <v>1202</v>
      </c>
      <c r="L158" s="303" t="s">
        <v>1203</v>
      </c>
      <c r="M158" s="303" t="s">
        <v>1203</v>
      </c>
      <c r="N158" s="304">
        <v>50</v>
      </c>
      <c r="O158" s="79" t="s">
        <v>347</v>
      </c>
      <c r="P158" s="303">
        <v>3</v>
      </c>
      <c r="Q158" s="303">
        <v>4</v>
      </c>
      <c r="R158" s="303">
        <v>5</v>
      </c>
      <c r="S158" s="303">
        <v>10</v>
      </c>
      <c r="T158" s="303" t="s">
        <v>1197</v>
      </c>
      <c r="U158" s="303" t="s">
        <v>76</v>
      </c>
      <c r="V158" s="303"/>
      <c r="W158" s="303"/>
      <c r="X158" s="303"/>
      <c r="Y158" s="79" t="s">
        <v>1198</v>
      </c>
      <c r="Z158" s="283"/>
      <c r="AA158" s="200"/>
      <c r="AB158" s="139"/>
      <c r="AC158" s="133"/>
      <c r="AD158" s="78"/>
      <c r="AE158" s="78"/>
      <c r="AF158" s="133"/>
      <c r="AG158" s="78"/>
      <c r="AH158" s="156"/>
      <c r="AI158" s="83"/>
      <c r="AJ158" s="83"/>
    </row>
    <row r="159" spans="2:36" s="71" customFormat="1" ht="102.75" customHeight="1" x14ac:dyDescent="0.25">
      <c r="B159" s="285" t="s">
        <v>1192</v>
      </c>
      <c r="C159" s="86"/>
      <c r="D159" s="79"/>
      <c r="E159" s="79" t="s">
        <v>1204</v>
      </c>
      <c r="F159" s="86"/>
      <c r="G159" s="86" t="s">
        <v>175</v>
      </c>
      <c r="H159" s="86" t="s">
        <v>69</v>
      </c>
      <c r="I159" s="79" t="s">
        <v>167</v>
      </c>
      <c r="J159" s="79" t="s">
        <v>1194</v>
      </c>
      <c r="K159" s="79" t="s">
        <v>1205</v>
      </c>
      <c r="L159" s="303" t="s">
        <v>1206</v>
      </c>
      <c r="M159" s="303" t="s">
        <v>1207</v>
      </c>
      <c r="N159" s="304">
        <v>50</v>
      </c>
      <c r="O159" s="79" t="s">
        <v>347</v>
      </c>
      <c r="P159" s="303">
        <v>2</v>
      </c>
      <c r="Q159" s="303">
        <v>3</v>
      </c>
      <c r="R159" s="303">
        <v>5</v>
      </c>
      <c r="S159" s="303">
        <v>10</v>
      </c>
      <c r="T159" s="303" t="s">
        <v>1208</v>
      </c>
      <c r="U159" s="303" t="s">
        <v>76</v>
      </c>
      <c r="V159" s="303"/>
      <c r="W159" s="303"/>
      <c r="X159" s="303"/>
      <c r="Y159" s="79" t="s">
        <v>1198</v>
      </c>
      <c r="Z159" s="283"/>
      <c r="AA159" s="200"/>
      <c r="AB159" s="139"/>
      <c r="AC159" s="133"/>
      <c r="AD159" s="78"/>
      <c r="AE159" s="78"/>
      <c r="AF159" s="133"/>
      <c r="AG159" s="78"/>
      <c r="AH159" s="156"/>
      <c r="AI159" s="83"/>
      <c r="AJ159" s="83"/>
    </row>
    <row r="160" spans="2:36" s="71" customFormat="1" ht="95.25" customHeight="1" x14ac:dyDescent="0.25">
      <c r="B160" s="285" t="s">
        <v>1192</v>
      </c>
      <c r="C160" s="86" t="s">
        <v>64</v>
      </c>
      <c r="D160" s="79"/>
      <c r="E160" s="79" t="s">
        <v>1209</v>
      </c>
      <c r="F160" s="86"/>
      <c r="G160" s="86" t="s">
        <v>175</v>
      </c>
      <c r="H160" s="86" t="s">
        <v>69</v>
      </c>
      <c r="I160" s="79" t="s">
        <v>167</v>
      </c>
      <c r="J160" s="79" t="s">
        <v>1194</v>
      </c>
      <c r="K160" s="79" t="s">
        <v>1205</v>
      </c>
      <c r="L160" s="303" t="s">
        <v>1210</v>
      </c>
      <c r="M160" s="303" t="s">
        <v>1210</v>
      </c>
      <c r="N160" s="304">
        <v>50</v>
      </c>
      <c r="O160" s="79" t="s">
        <v>347</v>
      </c>
      <c r="P160" s="303">
        <v>2</v>
      </c>
      <c r="Q160" s="303">
        <v>3</v>
      </c>
      <c r="R160" s="303">
        <v>5</v>
      </c>
      <c r="S160" s="303">
        <v>10</v>
      </c>
      <c r="T160" s="303" t="s">
        <v>1197</v>
      </c>
      <c r="U160" s="303" t="s">
        <v>76</v>
      </c>
      <c r="V160" s="303"/>
      <c r="W160" s="303"/>
      <c r="X160" s="303"/>
      <c r="Y160" s="79" t="s">
        <v>1198</v>
      </c>
      <c r="Z160" s="283"/>
      <c r="AA160" s="200"/>
      <c r="AB160" s="139"/>
      <c r="AC160" s="133"/>
      <c r="AD160" s="78"/>
      <c r="AE160" s="78"/>
      <c r="AF160" s="133"/>
      <c r="AG160" s="78"/>
      <c r="AH160" s="156"/>
      <c r="AI160" s="83"/>
      <c r="AJ160" s="83"/>
    </row>
    <row r="161" spans="2:36" s="71" customFormat="1" ht="174" customHeight="1" x14ac:dyDescent="0.25">
      <c r="B161" s="285" t="s">
        <v>1192</v>
      </c>
      <c r="C161" s="86"/>
      <c r="D161" s="79"/>
      <c r="E161" s="79" t="s">
        <v>1211</v>
      </c>
      <c r="F161" s="86"/>
      <c r="G161" s="86" t="s">
        <v>175</v>
      </c>
      <c r="H161" s="86" t="s">
        <v>69</v>
      </c>
      <c r="I161" s="79" t="s">
        <v>167</v>
      </c>
      <c r="J161" s="79" t="s">
        <v>1194</v>
      </c>
      <c r="K161" s="79" t="s">
        <v>1212</v>
      </c>
      <c r="L161" s="303" t="s">
        <v>1213</v>
      </c>
      <c r="M161" s="303" t="s">
        <v>1213</v>
      </c>
      <c r="N161" s="304">
        <v>50</v>
      </c>
      <c r="O161" s="79" t="s">
        <v>347</v>
      </c>
      <c r="P161" s="303">
        <v>2</v>
      </c>
      <c r="Q161" s="303">
        <v>3</v>
      </c>
      <c r="R161" s="303">
        <v>5</v>
      </c>
      <c r="S161" s="303">
        <v>10</v>
      </c>
      <c r="T161" s="303" t="s">
        <v>1197</v>
      </c>
      <c r="U161" s="303" t="s">
        <v>76</v>
      </c>
      <c r="V161" s="303"/>
      <c r="W161" s="303"/>
      <c r="X161" s="303"/>
      <c r="Y161" s="79" t="s">
        <v>1198</v>
      </c>
      <c r="Z161" s="283"/>
      <c r="AA161" s="200"/>
      <c r="AB161" s="139"/>
      <c r="AC161" s="144"/>
      <c r="AD161" s="78"/>
      <c r="AE161" s="78"/>
      <c r="AF161" s="144"/>
      <c r="AG161" s="78"/>
      <c r="AH161" s="156"/>
      <c r="AI161" s="83"/>
      <c r="AJ161" s="83"/>
    </row>
    <row r="162" spans="2:36" s="71" customFormat="1" ht="177" customHeight="1" x14ac:dyDescent="0.25">
      <c r="B162" s="285" t="s">
        <v>1192</v>
      </c>
      <c r="C162" s="86"/>
      <c r="D162" s="79"/>
      <c r="E162" s="79" t="s">
        <v>1214</v>
      </c>
      <c r="F162" s="86"/>
      <c r="G162" s="86" t="s">
        <v>126</v>
      </c>
      <c r="H162" s="86" t="s">
        <v>69</v>
      </c>
      <c r="I162" s="79" t="s">
        <v>167</v>
      </c>
      <c r="J162" s="79" t="s">
        <v>1215</v>
      </c>
      <c r="K162" s="79" t="s">
        <v>1212</v>
      </c>
      <c r="L162" s="303" t="s">
        <v>1216</v>
      </c>
      <c r="M162" s="303" t="s">
        <v>1217</v>
      </c>
      <c r="N162" s="304">
        <v>300</v>
      </c>
      <c r="O162" s="79" t="s">
        <v>347</v>
      </c>
      <c r="P162" s="303">
        <v>2</v>
      </c>
      <c r="Q162" s="303">
        <v>3</v>
      </c>
      <c r="R162" s="303">
        <v>5</v>
      </c>
      <c r="S162" s="303">
        <v>10</v>
      </c>
      <c r="T162" s="303" t="s">
        <v>1218</v>
      </c>
      <c r="U162" s="303" t="s">
        <v>93</v>
      </c>
      <c r="V162" s="303" t="s">
        <v>227</v>
      </c>
      <c r="W162" s="303"/>
      <c r="X162" s="303"/>
      <c r="Y162" s="79" t="s">
        <v>1219</v>
      </c>
      <c r="Z162" s="283"/>
      <c r="AA162" s="200"/>
      <c r="AB162" s="139"/>
      <c r="AC162" s="133"/>
      <c r="AD162" s="78"/>
      <c r="AE162" s="78"/>
      <c r="AF162" s="151"/>
      <c r="AG162" s="78"/>
      <c r="AH162" s="156"/>
      <c r="AI162" s="83"/>
      <c r="AJ162" s="83"/>
    </row>
    <row r="163" spans="2:36" s="71" customFormat="1" ht="192" customHeight="1" x14ac:dyDescent="0.25">
      <c r="B163" s="285" t="s">
        <v>1192</v>
      </c>
      <c r="C163" s="86"/>
      <c r="D163" s="79"/>
      <c r="E163" s="79" t="s">
        <v>1220</v>
      </c>
      <c r="F163" s="86"/>
      <c r="G163" s="86" t="s">
        <v>126</v>
      </c>
      <c r="H163" s="86" t="s">
        <v>69</v>
      </c>
      <c r="I163" s="79" t="s">
        <v>167</v>
      </c>
      <c r="J163" s="79" t="s">
        <v>1215</v>
      </c>
      <c r="K163" s="79" t="s">
        <v>1221</v>
      </c>
      <c r="L163" s="303" t="s">
        <v>1222</v>
      </c>
      <c r="M163" s="303" t="s">
        <v>1222</v>
      </c>
      <c r="N163" s="304">
        <v>300</v>
      </c>
      <c r="O163" s="79" t="s">
        <v>347</v>
      </c>
      <c r="P163" s="303">
        <v>2</v>
      </c>
      <c r="Q163" s="303">
        <v>3</v>
      </c>
      <c r="R163" s="303">
        <v>5</v>
      </c>
      <c r="S163" s="303">
        <v>10</v>
      </c>
      <c r="T163" s="303" t="s">
        <v>1218</v>
      </c>
      <c r="U163" s="303" t="s">
        <v>227</v>
      </c>
      <c r="V163" s="303" t="s">
        <v>93</v>
      </c>
      <c r="W163" s="303"/>
      <c r="X163" s="303"/>
      <c r="Y163" s="79" t="s">
        <v>1219</v>
      </c>
      <c r="Z163" s="283"/>
      <c r="AA163" s="200"/>
      <c r="AB163" s="139"/>
      <c r="AC163" s="144"/>
      <c r="AD163" s="78"/>
      <c r="AE163" s="78"/>
      <c r="AF163" s="182"/>
      <c r="AG163" s="78"/>
      <c r="AH163" s="156"/>
      <c r="AI163" s="83"/>
      <c r="AJ163" s="83"/>
    </row>
    <row r="164" spans="2:36" s="71" customFormat="1" ht="178.5" customHeight="1" x14ac:dyDescent="0.25">
      <c r="B164" s="285" t="s">
        <v>1192</v>
      </c>
      <c r="C164" s="86" t="s">
        <v>64</v>
      </c>
      <c r="D164" s="79"/>
      <c r="E164" s="79" t="s">
        <v>1223</v>
      </c>
      <c r="F164" s="86"/>
      <c r="G164" s="86" t="s">
        <v>126</v>
      </c>
      <c r="H164" s="86" t="s">
        <v>69</v>
      </c>
      <c r="I164" s="79" t="s">
        <v>167</v>
      </c>
      <c r="J164" s="79" t="s">
        <v>1215</v>
      </c>
      <c r="K164" s="79" t="s">
        <v>1224</v>
      </c>
      <c r="L164" s="303" t="s">
        <v>778</v>
      </c>
      <c r="M164" s="303" t="s">
        <v>778</v>
      </c>
      <c r="N164" s="304">
        <v>300</v>
      </c>
      <c r="O164" s="79" t="s">
        <v>347</v>
      </c>
      <c r="P164" s="303">
        <v>2</v>
      </c>
      <c r="Q164" s="303">
        <v>3</v>
      </c>
      <c r="R164" s="303">
        <v>5</v>
      </c>
      <c r="S164" s="303">
        <v>10</v>
      </c>
      <c r="T164" s="303" t="s">
        <v>1218</v>
      </c>
      <c r="U164" s="303" t="s">
        <v>227</v>
      </c>
      <c r="V164" s="303" t="s">
        <v>93</v>
      </c>
      <c r="W164" s="303"/>
      <c r="X164" s="303"/>
      <c r="Y164" s="79" t="s">
        <v>1219</v>
      </c>
      <c r="Z164" s="283"/>
      <c r="AA164" s="200"/>
      <c r="AB164" s="139"/>
      <c r="AC164" s="191"/>
      <c r="AD164" s="78"/>
      <c r="AE164" s="78"/>
      <c r="AF164" s="182"/>
      <c r="AG164" s="78"/>
      <c r="AH164" s="156"/>
      <c r="AI164" s="83"/>
      <c r="AJ164" s="83"/>
    </row>
    <row r="165" spans="2:36" s="71" customFormat="1" ht="186.75" customHeight="1" x14ac:dyDescent="0.25">
      <c r="B165" s="285" t="s">
        <v>1192</v>
      </c>
      <c r="C165" s="86"/>
      <c r="D165" s="79"/>
      <c r="E165" s="79" t="s">
        <v>1225</v>
      </c>
      <c r="F165" s="86"/>
      <c r="G165" s="86" t="s">
        <v>126</v>
      </c>
      <c r="H165" s="86" t="s">
        <v>69</v>
      </c>
      <c r="I165" s="79" t="s">
        <v>167</v>
      </c>
      <c r="J165" s="79" t="s">
        <v>1226</v>
      </c>
      <c r="K165" s="79" t="s">
        <v>1224</v>
      </c>
      <c r="L165" s="303" t="s">
        <v>1210</v>
      </c>
      <c r="M165" s="303" t="s">
        <v>1210</v>
      </c>
      <c r="N165" s="304">
        <v>500</v>
      </c>
      <c r="O165" s="79" t="s">
        <v>347</v>
      </c>
      <c r="P165" s="303">
        <v>2</v>
      </c>
      <c r="Q165" s="303">
        <v>3</v>
      </c>
      <c r="R165" s="303">
        <v>5</v>
      </c>
      <c r="S165" s="303">
        <v>10</v>
      </c>
      <c r="T165" s="303" t="s">
        <v>1218</v>
      </c>
      <c r="U165" s="303" t="s">
        <v>227</v>
      </c>
      <c r="V165" s="303" t="s">
        <v>93</v>
      </c>
      <c r="W165" s="303"/>
      <c r="X165" s="303"/>
      <c r="Y165" s="79" t="s">
        <v>1219</v>
      </c>
      <c r="Z165" s="283"/>
      <c r="AA165" s="200"/>
      <c r="AB165" s="139"/>
      <c r="AC165" s="191"/>
      <c r="AD165" s="78"/>
      <c r="AE165" s="78"/>
      <c r="AF165" s="182"/>
      <c r="AG165" s="78"/>
      <c r="AH165" s="156"/>
      <c r="AI165" s="83"/>
      <c r="AJ165" s="83"/>
    </row>
    <row r="166" spans="2:36" s="71" customFormat="1" ht="190.5" customHeight="1" x14ac:dyDescent="0.25">
      <c r="B166" s="285" t="s">
        <v>1192</v>
      </c>
      <c r="C166" s="86"/>
      <c r="D166" s="79"/>
      <c r="E166" s="79" t="s">
        <v>1227</v>
      </c>
      <c r="F166" s="86"/>
      <c r="G166" s="86" t="s">
        <v>126</v>
      </c>
      <c r="H166" s="86" t="s">
        <v>69</v>
      </c>
      <c r="I166" s="79" t="s">
        <v>167</v>
      </c>
      <c r="J166" s="79" t="s">
        <v>1215</v>
      </c>
      <c r="K166" s="79" t="s">
        <v>1224</v>
      </c>
      <c r="L166" s="303" t="s">
        <v>1203</v>
      </c>
      <c r="M166" s="303" t="s">
        <v>1203</v>
      </c>
      <c r="N166" s="304">
        <v>100</v>
      </c>
      <c r="O166" s="79" t="s">
        <v>347</v>
      </c>
      <c r="P166" s="303">
        <v>2</v>
      </c>
      <c r="Q166" s="303">
        <v>3</v>
      </c>
      <c r="R166" s="303">
        <v>5</v>
      </c>
      <c r="S166" s="303">
        <v>10</v>
      </c>
      <c r="T166" s="303" t="s">
        <v>1218</v>
      </c>
      <c r="U166" s="303" t="s">
        <v>227</v>
      </c>
      <c r="V166" s="303" t="s">
        <v>93</v>
      </c>
      <c r="W166" s="303"/>
      <c r="X166" s="303"/>
      <c r="Y166" s="79" t="s">
        <v>1219</v>
      </c>
      <c r="Z166" s="283"/>
      <c r="AA166" s="200"/>
      <c r="AB166" s="139"/>
      <c r="AC166" s="191"/>
      <c r="AD166" s="78"/>
      <c r="AE166" s="78"/>
      <c r="AF166" s="182"/>
      <c r="AG166" s="78"/>
      <c r="AH166" s="156"/>
      <c r="AI166" s="83"/>
      <c r="AJ166" s="83"/>
    </row>
    <row r="167" spans="2:36" s="71" customFormat="1" ht="181.5" customHeight="1" x14ac:dyDescent="0.25">
      <c r="B167" s="285" t="s">
        <v>1192</v>
      </c>
      <c r="C167" s="86"/>
      <c r="D167" s="79"/>
      <c r="E167" s="79" t="s">
        <v>1228</v>
      </c>
      <c r="F167" s="86"/>
      <c r="G167" s="86" t="s">
        <v>126</v>
      </c>
      <c r="H167" s="86" t="s">
        <v>69</v>
      </c>
      <c r="I167" s="79" t="s">
        <v>167</v>
      </c>
      <c r="J167" s="79" t="s">
        <v>1215</v>
      </c>
      <c r="K167" s="79" t="s">
        <v>1224</v>
      </c>
      <c r="L167" s="303" t="s">
        <v>1222</v>
      </c>
      <c r="M167" s="491" t="s">
        <v>1222</v>
      </c>
      <c r="N167" s="304">
        <v>300</v>
      </c>
      <c r="O167" s="79" t="s">
        <v>347</v>
      </c>
      <c r="P167" s="303">
        <v>2</v>
      </c>
      <c r="Q167" s="303">
        <v>3</v>
      </c>
      <c r="R167" s="303">
        <v>5</v>
      </c>
      <c r="S167" s="303">
        <v>10</v>
      </c>
      <c r="T167" s="303" t="s">
        <v>1218</v>
      </c>
      <c r="U167" s="303" t="s">
        <v>227</v>
      </c>
      <c r="V167" s="303" t="s">
        <v>93</v>
      </c>
      <c r="W167" s="303"/>
      <c r="X167" s="303"/>
      <c r="Y167" s="312" t="s">
        <v>1219</v>
      </c>
      <c r="Z167" s="283"/>
      <c r="AA167" s="200"/>
      <c r="AB167" s="133"/>
      <c r="AC167" s="191"/>
      <c r="AD167" s="78"/>
      <c r="AE167" s="78"/>
      <c r="AF167" s="182"/>
      <c r="AG167" s="78"/>
      <c r="AH167" s="156"/>
      <c r="AI167" s="83"/>
      <c r="AJ167" s="83"/>
    </row>
    <row r="168" spans="2:36" s="71" customFormat="1" ht="189" customHeight="1" x14ac:dyDescent="0.25">
      <c r="B168" s="285" t="s">
        <v>1192</v>
      </c>
      <c r="C168" s="86"/>
      <c r="D168" s="79"/>
      <c r="E168" s="79" t="s">
        <v>1229</v>
      </c>
      <c r="F168" s="86"/>
      <c r="G168" s="86" t="s">
        <v>126</v>
      </c>
      <c r="H168" s="86" t="s">
        <v>69</v>
      </c>
      <c r="I168" s="79" t="s">
        <v>167</v>
      </c>
      <c r="J168" s="79" t="s">
        <v>1226</v>
      </c>
      <c r="K168" s="79" t="s">
        <v>1224</v>
      </c>
      <c r="L168" s="303" t="s">
        <v>1230</v>
      </c>
      <c r="M168" s="490" t="s">
        <v>1206</v>
      </c>
      <c r="N168" s="304">
        <v>300</v>
      </c>
      <c r="O168" s="79" t="s">
        <v>347</v>
      </c>
      <c r="P168" s="303">
        <v>2</v>
      </c>
      <c r="Q168" s="303">
        <v>3</v>
      </c>
      <c r="R168" s="303">
        <v>5</v>
      </c>
      <c r="S168" s="303">
        <v>10</v>
      </c>
      <c r="T168" s="303" t="s">
        <v>1218</v>
      </c>
      <c r="U168" s="303" t="s">
        <v>227</v>
      </c>
      <c r="V168" s="303" t="s">
        <v>93</v>
      </c>
      <c r="W168" s="303"/>
      <c r="X168" s="303"/>
      <c r="Y168" s="79" t="s">
        <v>1219</v>
      </c>
      <c r="Z168" s="283"/>
      <c r="AA168" s="200"/>
      <c r="AB168" s="139"/>
      <c r="AC168" s="191"/>
      <c r="AD168" s="78"/>
      <c r="AE168" s="78"/>
      <c r="AF168" s="182"/>
      <c r="AG168" s="78"/>
      <c r="AH168" s="156"/>
      <c r="AI168" s="83"/>
      <c r="AJ168" s="83"/>
    </row>
    <row r="169" spans="2:36" s="83" customFormat="1" ht="185.25" customHeight="1" x14ac:dyDescent="0.25">
      <c r="B169" s="285" t="s">
        <v>1192</v>
      </c>
      <c r="C169" s="156"/>
      <c r="D169" s="469"/>
      <c r="E169" s="469" t="s">
        <v>1231</v>
      </c>
      <c r="F169" s="156"/>
      <c r="G169" s="156" t="s">
        <v>126</v>
      </c>
      <c r="H169" s="156" t="s">
        <v>69</v>
      </c>
      <c r="I169" s="469" t="s">
        <v>167</v>
      </c>
      <c r="J169" s="469" t="s">
        <v>1226</v>
      </c>
      <c r="K169" s="469" t="s">
        <v>1224</v>
      </c>
      <c r="L169" s="483" t="s">
        <v>1232</v>
      </c>
      <c r="M169" s="483" t="s">
        <v>1232</v>
      </c>
      <c r="N169" s="484">
        <v>200</v>
      </c>
      <c r="O169" s="469" t="s">
        <v>347</v>
      </c>
      <c r="P169" s="483">
        <v>2</v>
      </c>
      <c r="Q169" s="483">
        <v>3</v>
      </c>
      <c r="R169" s="483">
        <v>5</v>
      </c>
      <c r="S169" s="483">
        <v>10</v>
      </c>
      <c r="T169" s="483" t="s">
        <v>1218</v>
      </c>
      <c r="U169" s="483" t="s">
        <v>227</v>
      </c>
      <c r="V169" s="483" t="s">
        <v>93</v>
      </c>
      <c r="W169" s="156"/>
      <c r="X169" s="156"/>
      <c r="Y169" s="469" t="s">
        <v>1219</v>
      </c>
      <c r="Z169" s="144"/>
      <c r="AA169" s="133"/>
      <c r="AB169" s="133"/>
      <c r="AC169" s="144"/>
      <c r="AD169" s="133"/>
      <c r="AE169" s="133"/>
      <c r="AF169" s="133"/>
      <c r="AG169" s="133"/>
      <c r="AH169" s="156"/>
    </row>
    <row r="170" spans="2:36" s="71" customFormat="1" ht="192" customHeight="1" x14ac:dyDescent="0.25">
      <c r="B170" s="284" t="s">
        <v>514</v>
      </c>
      <c r="C170" s="86" t="s">
        <v>64</v>
      </c>
      <c r="D170" s="79" t="s">
        <v>1233</v>
      </c>
      <c r="E170" s="317" t="s">
        <v>1234</v>
      </c>
      <c r="F170" s="86" t="s">
        <v>728</v>
      </c>
      <c r="G170" s="86" t="s">
        <v>175</v>
      </c>
      <c r="H170" s="86" t="s">
        <v>69</v>
      </c>
      <c r="I170" s="166" t="s">
        <v>118</v>
      </c>
      <c r="J170" s="79" t="s">
        <v>1235</v>
      </c>
      <c r="K170" s="321" t="s">
        <v>1236</v>
      </c>
      <c r="L170" s="303" t="s">
        <v>1237</v>
      </c>
      <c r="M170" s="303" t="s">
        <v>1238</v>
      </c>
      <c r="N170" s="304">
        <v>10</v>
      </c>
      <c r="O170" s="79" t="s">
        <v>74</v>
      </c>
      <c r="P170" s="303">
        <v>2</v>
      </c>
      <c r="Q170" s="303">
        <v>3</v>
      </c>
      <c r="R170" s="303">
        <v>5</v>
      </c>
      <c r="S170" s="303"/>
      <c r="T170" s="159" t="s">
        <v>827</v>
      </c>
      <c r="U170" s="303" t="s">
        <v>76</v>
      </c>
      <c r="V170" s="303"/>
      <c r="W170" s="86"/>
      <c r="X170" s="86"/>
      <c r="Y170" s="312" t="s">
        <v>1239</v>
      </c>
      <c r="Z170" s="78"/>
      <c r="AA170" s="78"/>
      <c r="AB170" s="78"/>
      <c r="AC170" s="126"/>
      <c r="AD170" s="79"/>
      <c r="AE170" s="132"/>
      <c r="AF170" s="132"/>
      <c r="AG170" s="120"/>
      <c r="AH170" s="104"/>
    </row>
    <row r="171" spans="2:36" s="73" customFormat="1" ht="221.25" customHeight="1" x14ac:dyDescent="0.25">
      <c r="B171" s="177" t="s">
        <v>514</v>
      </c>
      <c r="C171" s="303"/>
      <c r="D171" s="312"/>
      <c r="E171" s="312" t="s">
        <v>1240</v>
      </c>
      <c r="F171" s="303"/>
      <c r="G171" s="303" t="s">
        <v>126</v>
      </c>
      <c r="H171" s="303" t="s">
        <v>69</v>
      </c>
      <c r="I171" s="452" t="s">
        <v>167</v>
      </c>
      <c r="J171" s="90" t="s">
        <v>1241</v>
      </c>
      <c r="K171" s="314" t="s">
        <v>1242</v>
      </c>
      <c r="L171" s="303" t="s">
        <v>1243</v>
      </c>
      <c r="M171" s="303" t="s">
        <v>1244</v>
      </c>
      <c r="N171" s="320">
        <v>10</v>
      </c>
      <c r="O171" s="312" t="s">
        <v>74</v>
      </c>
      <c r="P171" s="303">
        <v>1</v>
      </c>
      <c r="Q171" s="303">
        <v>3</v>
      </c>
      <c r="R171" s="303">
        <v>4</v>
      </c>
      <c r="S171" s="303">
        <v>10</v>
      </c>
      <c r="T171" s="303" t="s">
        <v>1245</v>
      </c>
      <c r="U171" s="303" t="s">
        <v>227</v>
      </c>
      <c r="V171" s="303" t="s">
        <v>76</v>
      </c>
      <c r="W171" s="303"/>
      <c r="X171" s="303"/>
      <c r="Y171" s="312" t="s">
        <v>1239</v>
      </c>
      <c r="Z171" s="91"/>
      <c r="AA171" s="78"/>
      <c r="AB171" s="91"/>
      <c r="AC171" s="91"/>
      <c r="AD171" s="79"/>
      <c r="AE171" s="87"/>
      <c r="AF171" s="78"/>
      <c r="AG171" s="166"/>
      <c r="AH171" s="104"/>
    </row>
    <row r="172" spans="2:36" s="73" customFormat="1" ht="221.25" customHeight="1" x14ac:dyDescent="0.25">
      <c r="B172" s="285" t="s">
        <v>766</v>
      </c>
      <c r="C172" s="115" t="s">
        <v>64</v>
      </c>
      <c r="D172" s="79" t="s">
        <v>501</v>
      </c>
      <c r="E172" s="406" t="s">
        <v>1246</v>
      </c>
      <c r="F172" s="405"/>
      <c r="G172" s="405" t="s">
        <v>117</v>
      </c>
      <c r="H172" s="405" t="s">
        <v>69</v>
      </c>
      <c r="I172" s="407" t="s">
        <v>167</v>
      </c>
      <c r="J172" s="408" t="s">
        <v>1247</v>
      </c>
      <c r="K172" s="409" t="s">
        <v>1248</v>
      </c>
      <c r="L172" s="405" t="s">
        <v>766</v>
      </c>
      <c r="M172" s="405" t="s">
        <v>1249</v>
      </c>
      <c r="N172" s="410">
        <v>40</v>
      </c>
      <c r="O172" s="114" t="s">
        <v>74</v>
      </c>
      <c r="P172" s="405">
        <v>2</v>
      </c>
      <c r="Q172" s="405">
        <v>6</v>
      </c>
      <c r="R172" s="405">
        <v>10</v>
      </c>
      <c r="S172" s="405">
        <v>12</v>
      </c>
      <c r="T172" s="405" t="s">
        <v>1153</v>
      </c>
      <c r="U172" s="405" t="s">
        <v>76</v>
      </c>
      <c r="V172" s="405" t="s">
        <v>227</v>
      </c>
      <c r="W172" s="405"/>
      <c r="X172" s="405"/>
      <c r="Y172" s="406" t="s">
        <v>1250</v>
      </c>
      <c r="Z172" s="275"/>
      <c r="AA172" s="200"/>
      <c r="AB172" s="91"/>
      <c r="AC172" s="91"/>
      <c r="AD172" s="87"/>
      <c r="AE172" s="78"/>
      <c r="AF172" s="91"/>
      <c r="AG172" s="112"/>
      <c r="AH172" s="104"/>
    </row>
    <row r="173" spans="2:36" s="73" customFormat="1" ht="221.25" customHeight="1" x14ac:dyDescent="0.25">
      <c r="B173" s="285" t="s">
        <v>766</v>
      </c>
      <c r="C173" s="115" t="s">
        <v>64</v>
      </c>
      <c r="D173" s="79" t="s">
        <v>1148</v>
      </c>
      <c r="E173" s="406" t="s">
        <v>1251</v>
      </c>
      <c r="F173" s="405"/>
      <c r="G173" s="405" t="s">
        <v>117</v>
      </c>
      <c r="H173" s="405" t="s">
        <v>69</v>
      </c>
      <c r="I173" s="407" t="s">
        <v>167</v>
      </c>
      <c r="J173" s="408" t="s">
        <v>1252</v>
      </c>
      <c r="K173" s="409" t="s">
        <v>1253</v>
      </c>
      <c r="L173" s="405" t="s">
        <v>766</v>
      </c>
      <c r="M173" s="405" t="s">
        <v>1158</v>
      </c>
      <c r="N173" s="410">
        <v>50</v>
      </c>
      <c r="O173" s="114" t="s">
        <v>74</v>
      </c>
      <c r="P173" s="405">
        <v>3</v>
      </c>
      <c r="Q173" s="405">
        <v>5</v>
      </c>
      <c r="R173" s="405">
        <v>10</v>
      </c>
      <c r="S173" s="405"/>
      <c r="T173" s="405" t="s">
        <v>1153</v>
      </c>
      <c r="U173" s="405" t="s">
        <v>76</v>
      </c>
      <c r="V173" s="405" t="s">
        <v>227</v>
      </c>
      <c r="W173" s="88"/>
      <c r="X173" s="88"/>
      <c r="Y173" s="406" t="s">
        <v>1254</v>
      </c>
      <c r="Z173" s="275"/>
      <c r="AA173" s="200"/>
      <c r="AB173" s="91"/>
      <c r="AC173" s="91"/>
      <c r="AD173" s="87"/>
      <c r="AE173" s="78"/>
      <c r="AF173" s="91"/>
      <c r="AG173" s="112"/>
      <c r="AH173" s="104"/>
    </row>
    <row r="174" spans="2:36" s="495" customFormat="1" ht="95.25" customHeight="1" x14ac:dyDescent="0.25">
      <c r="B174" s="285" t="s">
        <v>364</v>
      </c>
      <c r="C174" s="156" t="s">
        <v>64</v>
      </c>
      <c r="D174" s="194" t="s">
        <v>613</v>
      </c>
      <c r="E174" s="194" t="s">
        <v>1255</v>
      </c>
      <c r="F174" s="156" t="s">
        <v>946</v>
      </c>
      <c r="G174" s="156" t="s">
        <v>87</v>
      </c>
      <c r="H174" s="156" t="s">
        <v>69</v>
      </c>
      <c r="I174" s="469" t="s">
        <v>118</v>
      </c>
      <c r="J174" s="469" t="s">
        <v>615</v>
      </c>
      <c r="K174" s="180" t="s">
        <v>1256</v>
      </c>
      <c r="L174" s="483" t="s">
        <v>1257</v>
      </c>
      <c r="M174" s="483" t="s">
        <v>355</v>
      </c>
      <c r="N174" s="484">
        <v>5</v>
      </c>
      <c r="O174" s="469" t="s">
        <v>274</v>
      </c>
      <c r="P174" s="483">
        <v>3</v>
      </c>
      <c r="Q174" s="483">
        <v>5</v>
      </c>
      <c r="R174" s="483">
        <v>10</v>
      </c>
      <c r="S174" s="483">
        <v>11</v>
      </c>
      <c r="T174" s="483" t="s">
        <v>600</v>
      </c>
      <c r="U174" s="483" t="s">
        <v>93</v>
      </c>
      <c r="V174" s="483" t="s">
        <v>103</v>
      </c>
      <c r="W174" s="483"/>
      <c r="X174" s="483"/>
      <c r="Y174" s="469" t="s">
        <v>687</v>
      </c>
      <c r="Z174" s="456"/>
      <c r="AA174" s="133"/>
      <c r="AB174" s="456"/>
      <c r="AC174" s="456"/>
      <c r="AD174" s="136"/>
      <c r="AE174" s="136"/>
      <c r="AF174" s="136"/>
      <c r="AG174" s="458"/>
      <c r="AH174" s="150"/>
    </row>
    <row r="175" spans="2:36" s="71" customFormat="1" ht="106.5" customHeight="1" x14ac:dyDescent="0.25">
      <c r="B175" s="284" t="s">
        <v>364</v>
      </c>
      <c r="C175" s="86" t="s">
        <v>64</v>
      </c>
      <c r="D175" s="79" t="s">
        <v>501</v>
      </c>
      <c r="E175" s="79" t="s">
        <v>1258</v>
      </c>
      <c r="F175" s="86"/>
      <c r="G175" s="86" t="s">
        <v>117</v>
      </c>
      <c r="H175" s="86" t="s">
        <v>69</v>
      </c>
      <c r="I175" s="79" t="s">
        <v>167</v>
      </c>
      <c r="J175" s="109" t="s">
        <v>1259</v>
      </c>
      <c r="K175" s="79" t="s">
        <v>1260</v>
      </c>
      <c r="L175" s="303" t="s">
        <v>1261</v>
      </c>
      <c r="M175" s="303" t="s">
        <v>1261</v>
      </c>
      <c r="N175" s="304">
        <v>30</v>
      </c>
      <c r="O175" s="79" t="s">
        <v>74</v>
      </c>
      <c r="P175" s="303">
        <v>3</v>
      </c>
      <c r="Q175" s="303">
        <v>5</v>
      </c>
      <c r="R175" s="303">
        <v>10</v>
      </c>
      <c r="S175" s="303"/>
      <c r="T175" s="303" t="s">
        <v>465</v>
      </c>
      <c r="U175" s="303" t="s">
        <v>93</v>
      </c>
      <c r="V175" s="303" t="s">
        <v>103</v>
      </c>
      <c r="W175" s="303"/>
      <c r="X175" s="303"/>
      <c r="Y175" s="79" t="s">
        <v>1262</v>
      </c>
      <c r="Z175" s="78"/>
      <c r="AA175" s="78"/>
      <c r="AB175" s="91"/>
      <c r="AC175" s="78"/>
      <c r="AD175" s="91"/>
      <c r="AE175" s="87"/>
      <c r="AF175" s="91"/>
      <c r="AG175" s="91"/>
      <c r="AH175" s="104"/>
    </row>
    <row r="176" spans="2:36" s="71" customFormat="1" ht="381.75" customHeight="1" x14ac:dyDescent="0.25">
      <c r="B176" s="284" t="s">
        <v>1263</v>
      </c>
      <c r="C176" s="86" t="s">
        <v>64</v>
      </c>
      <c r="D176" s="79" t="s">
        <v>1264</v>
      </c>
      <c r="E176" s="313" t="s">
        <v>1265</v>
      </c>
      <c r="F176" s="86"/>
      <c r="G176" s="86" t="s">
        <v>117</v>
      </c>
      <c r="H176" s="86" t="s">
        <v>69</v>
      </c>
      <c r="I176" s="79" t="s">
        <v>167</v>
      </c>
      <c r="J176" s="79" t="s">
        <v>1266</v>
      </c>
      <c r="K176" s="79" t="s">
        <v>1267</v>
      </c>
      <c r="L176" s="303" t="s">
        <v>1261</v>
      </c>
      <c r="M176" s="303" t="s">
        <v>1268</v>
      </c>
      <c r="N176" s="304">
        <v>800</v>
      </c>
      <c r="O176" s="79" t="s">
        <v>74</v>
      </c>
      <c r="P176" s="303">
        <v>2</v>
      </c>
      <c r="Q176" s="303">
        <v>3</v>
      </c>
      <c r="R176" s="303">
        <v>5</v>
      </c>
      <c r="S176" s="303">
        <v>10</v>
      </c>
      <c r="T176" s="303" t="s">
        <v>1063</v>
      </c>
      <c r="U176" s="303" t="s">
        <v>93</v>
      </c>
      <c r="V176" s="303" t="s">
        <v>227</v>
      </c>
      <c r="W176" s="303" t="s">
        <v>76</v>
      </c>
      <c r="X176" s="303"/>
      <c r="Y176" s="79" t="s">
        <v>1269</v>
      </c>
      <c r="Z176" s="78"/>
      <c r="AA176" s="78"/>
      <c r="AB176" s="78"/>
      <c r="AC176" s="78"/>
      <c r="AD176" s="78"/>
      <c r="AE176" s="87"/>
      <c r="AF176" s="78"/>
      <c r="AG176" s="78"/>
      <c r="AH176" s="104"/>
    </row>
    <row r="177" spans="1:230" s="71" customFormat="1" ht="137.25" customHeight="1" x14ac:dyDescent="0.25">
      <c r="B177" s="284" t="s">
        <v>1263</v>
      </c>
      <c r="C177" s="86" t="s">
        <v>64</v>
      </c>
      <c r="D177" s="79" t="s">
        <v>817</v>
      </c>
      <c r="E177" s="313" t="s">
        <v>1270</v>
      </c>
      <c r="F177" s="86"/>
      <c r="G177" s="86" t="s">
        <v>117</v>
      </c>
      <c r="H177" s="86" t="s">
        <v>69</v>
      </c>
      <c r="I177" s="108" t="s">
        <v>167</v>
      </c>
      <c r="J177" s="79" t="s">
        <v>1266</v>
      </c>
      <c r="K177" s="79" t="s">
        <v>1271</v>
      </c>
      <c r="L177" s="303" t="s">
        <v>1272</v>
      </c>
      <c r="M177" s="303" t="s">
        <v>1273</v>
      </c>
      <c r="N177" s="304">
        <v>200</v>
      </c>
      <c r="O177" s="79" t="s">
        <v>74</v>
      </c>
      <c r="P177" s="303">
        <v>2</v>
      </c>
      <c r="Q177" s="303">
        <v>3</v>
      </c>
      <c r="R177" s="303">
        <v>5</v>
      </c>
      <c r="S177" s="303">
        <v>10</v>
      </c>
      <c r="T177" s="303" t="s">
        <v>1063</v>
      </c>
      <c r="U177" s="303" t="s">
        <v>93</v>
      </c>
      <c r="V177" s="303" t="s">
        <v>227</v>
      </c>
      <c r="W177" s="303" t="s">
        <v>76</v>
      </c>
      <c r="X177" s="303"/>
      <c r="Y177" s="79" t="s">
        <v>555</v>
      </c>
      <c r="Z177" s="78"/>
      <c r="AA177" s="78"/>
      <c r="AB177" s="78"/>
      <c r="AC177" s="78"/>
      <c r="AD177" s="78"/>
      <c r="AE177" s="78"/>
      <c r="AF177" s="78"/>
      <c r="AG177" s="87"/>
      <c r="AH177" s="104"/>
    </row>
    <row r="178" spans="1:230" s="71" customFormat="1" ht="228" customHeight="1" x14ac:dyDescent="0.25">
      <c r="A178" s="100"/>
      <c r="B178" s="284" t="s">
        <v>245</v>
      </c>
      <c r="C178" s="86" t="s">
        <v>64</v>
      </c>
      <c r="D178" s="79" t="s">
        <v>1274</v>
      </c>
      <c r="E178" s="313" t="s">
        <v>1275</v>
      </c>
      <c r="F178" s="86"/>
      <c r="G178" s="86" t="s">
        <v>117</v>
      </c>
      <c r="H178" s="591" t="s">
        <v>69</v>
      </c>
      <c r="I178" s="315" t="s">
        <v>167</v>
      </c>
      <c r="J178" s="321" t="s">
        <v>1276</v>
      </c>
      <c r="K178" s="79" t="s">
        <v>1277</v>
      </c>
      <c r="L178" s="303" t="s">
        <v>381</v>
      </c>
      <c r="M178" s="303" t="s">
        <v>1278</v>
      </c>
      <c r="N178" s="304">
        <v>1350</v>
      </c>
      <c r="O178" s="79" t="s">
        <v>74</v>
      </c>
      <c r="P178" s="303">
        <v>3</v>
      </c>
      <c r="Q178" s="303">
        <v>5</v>
      </c>
      <c r="R178" s="303">
        <v>10</v>
      </c>
      <c r="S178" s="303"/>
      <c r="T178" s="303" t="s">
        <v>1063</v>
      </c>
      <c r="U178" s="303" t="s">
        <v>227</v>
      </c>
      <c r="V178" s="303" t="s">
        <v>76</v>
      </c>
      <c r="W178" s="303" t="s">
        <v>93</v>
      </c>
      <c r="X178" s="303" t="s">
        <v>103</v>
      </c>
      <c r="Y178" s="79" t="s">
        <v>369</v>
      </c>
      <c r="Z178" s="78"/>
      <c r="AA178" s="78"/>
      <c r="AB178" s="78"/>
      <c r="AC178" s="78"/>
      <c r="AD178" s="78"/>
      <c r="AE178" s="78"/>
      <c r="AF178" s="78"/>
      <c r="AG178" s="87"/>
      <c r="AH178" s="104"/>
    </row>
    <row r="179" spans="1:230" s="71" customFormat="1" ht="75" x14ac:dyDescent="0.25">
      <c r="A179" s="100"/>
      <c r="B179" s="284" t="s">
        <v>245</v>
      </c>
      <c r="C179" s="86" t="s">
        <v>64</v>
      </c>
      <c r="D179" s="79" t="s">
        <v>1279</v>
      </c>
      <c r="E179" s="313" t="s">
        <v>1280</v>
      </c>
      <c r="F179" s="86"/>
      <c r="G179" s="86" t="s">
        <v>97</v>
      </c>
      <c r="H179" s="591" t="s">
        <v>69</v>
      </c>
      <c r="I179" s="315" t="s">
        <v>167</v>
      </c>
      <c r="J179" s="321" t="s">
        <v>1281</v>
      </c>
      <c r="K179" s="79" t="s">
        <v>1282</v>
      </c>
      <c r="L179" s="303" t="s">
        <v>1068</v>
      </c>
      <c r="M179" s="303" t="s">
        <v>1283</v>
      </c>
      <c r="N179" s="304">
        <v>200</v>
      </c>
      <c r="O179" s="79" t="s">
        <v>74</v>
      </c>
      <c r="P179" s="303">
        <v>3</v>
      </c>
      <c r="Q179" s="303">
        <v>5</v>
      </c>
      <c r="R179" s="303">
        <v>10</v>
      </c>
      <c r="S179" s="303">
        <v>11</v>
      </c>
      <c r="T179" s="303" t="s">
        <v>1284</v>
      </c>
      <c r="U179" s="303" t="s">
        <v>227</v>
      </c>
      <c r="V179" s="303" t="s">
        <v>93</v>
      </c>
      <c r="W179" s="303"/>
      <c r="X179" s="303"/>
      <c r="Y179" s="79" t="s">
        <v>369</v>
      </c>
      <c r="Z179" s="78"/>
      <c r="AA179" s="78"/>
      <c r="AB179" s="78"/>
      <c r="AC179" s="78"/>
      <c r="AD179" s="78"/>
      <c r="AE179" s="78"/>
      <c r="AF179" s="78"/>
      <c r="AG179" s="78"/>
      <c r="AH179" s="104"/>
    </row>
    <row r="180" spans="1:230" s="71" customFormat="1" ht="181.5" customHeight="1" x14ac:dyDescent="0.25">
      <c r="B180" s="285" t="s">
        <v>1285</v>
      </c>
      <c r="C180" s="86" t="s">
        <v>64</v>
      </c>
      <c r="D180" s="79" t="s">
        <v>1286</v>
      </c>
      <c r="E180" s="313" t="s">
        <v>1287</v>
      </c>
      <c r="F180" s="95"/>
      <c r="G180" s="86" t="s">
        <v>117</v>
      </c>
      <c r="H180" s="86" t="s">
        <v>69</v>
      </c>
      <c r="I180" s="109" t="s">
        <v>167</v>
      </c>
      <c r="J180" s="80" t="s">
        <v>1288</v>
      </c>
      <c r="K180" s="402" t="s">
        <v>1289</v>
      </c>
      <c r="L180" s="303" t="s">
        <v>1290</v>
      </c>
      <c r="M180" s="303" t="s">
        <v>1291</v>
      </c>
      <c r="N180" s="304">
        <v>200</v>
      </c>
      <c r="O180" s="79" t="s">
        <v>274</v>
      </c>
      <c r="P180" s="303">
        <v>3</v>
      </c>
      <c r="Q180" s="303">
        <v>5</v>
      </c>
      <c r="R180" s="303">
        <v>6</v>
      </c>
      <c r="S180" s="303">
        <v>10</v>
      </c>
      <c r="T180" s="303" t="s">
        <v>1292</v>
      </c>
      <c r="U180" s="303" t="s">
        <v>93</v>
      </c>
      <c r="V180" s="303" t="s">
        <v>227</v>
      </c>
      <c r="W180" s="303" t="s">
        <v>76</v>
      </c>
      <c r="X180" s="88"/>
      <c r="Y180" s="79" t="s">
        <v>1293</v>
      </c>
      <c r="Z180" s="200"/>
      <c r="AA180" s="200"/>
      <c r="AB180" s="135"/>
      <c r="AC180" s="144"/>
      <c r="AD180" s="133"/>
      <c r="AE180" s="133"/>
      <c r="AF180" s="133"/>
      <c r="AG180" s="133"/>
      <c r="AH180" s="82"/>
      <c r="AI180" s="83"/>
      <c r="AJ180" s="83"/>
    </row>
    <row r="181" spans="1:230" s="71" customFormat="1" ht="105" x14ac:dyDescent="0.25">
      <c r="A181" s="100"/>
      <c r="B181" s="289" t="s">
        <v>302</v>
      </c>
      <c r="C181" s="303" t="s">
        <v>64</v>
      </c>
      <c r="D181" s="85" t="s">
        <v>63</v>
      </c>
      <c r="E181" s="102" t="s">
        <v>1294</v>
      </c>
      <c r="F181" s="303" t="s">
        <v>946</v>
      </c>
      <c r="G181" s="303" t="s">
        <v>97</v>
      </c>
      <c r="H181" s="303" t="s">
        <v>69</v>
      </c>
      <c r="I181" s="449" t="s">
        <v>152</v>
      </c>
      <c r="J181" s="169" t="s">
        <v>406</v>
      </c>
      <c r="K181" s="321" t="s">
        <v>1295</v>
      </c>
      <c r="L181" s="303" t="s">
        <v>1296</v>
      </c>
      <c r="M181" s="303" t="s">
        <v>1297</v>
      </c>
      <c r="N181" s="380">
        <v>140</v>
      </c>
      <c r="O181" s="79" t="s">
        <v>74</v>
      </c>
      <c r="P181" s="303">
        <v>3</v>
      </c>
      <c r="Q181" s="303">
        <v>5</v>
      </c>
      <c r="R181" s="303">
        <v>10</v>
      </c>
      <c r="S181" s="88"/>
      <c r="T181" s="303" t="s">
        <v>1298</v>
      </c>
      <c r="U181" s="303" t="s">
        <v>112</v>
      </c>
      <c r="V181" s="303" t="s">
        <v>227</v>
      </c>
      <c r="W181" s="303" t="s">
        <v>76</v>
      </c>
      <c r="X181" s="303"/>
      <c r="Y181" s="79" t="s">
        <v>402</v>
      </c>
      <c r="Z181" s="200"/>
      <c r="AA181" s="200"/>
      <c r="AB181" s="133"/>
      <c r="AC181" s="133"/>
      <c r="AD181" s="135"/>
      <c r="AE181" s="230"/>
      <c r="AF181" s="149"/>
      <c r="AG181" s="135"/>
      <c r="AH181" s="82"/>
      <c r="AI181" s="83"/>
      <c r="AJ181" s="83"/>
    </row>
    <row r="182" spans="1:230" s="71" customFormat="1" ht="90" customHeight="1" x14ac:dyDescent="0.25">
      <c r="B182" s="289" t="s">
        <v>302</v>
      </c>
      <c r="C182" s="86" t="s">
        <v>64</v>
      </c>
      <c r="D182" s="79" t="s">
        <v>549</v>
      </c>
      <c r="E182" s="188" t="s">
        <v>1299</v>
      </c>
      <c r="F182" s="86" t="s">
        <v>762</v>
      </c>
      <c r="G182" s="86" t="s">
        <v>97</v>
      </c>
      <c r="H182" s="86" t="s">
        <v>69</v>
      </c>
      <c r="I182" s="79" t="s">
        <v>152</v>
      </c>
      <c r="J182" s="188" t="s">
        <v>406</v>
      </c>
      <c r="K182" s="79" t="s">
        <v>870</v>
      </c>
      <c r="L182" s="86" t="s">
        <v>1300</v>
      </c>
      <c r="M182" s="86" t="s">
        <v>554</v>
      </c>
      <c r="N182" s="304">
        <v>60</v>
      </c>
      <c r="O182" s="79" t="s">
        <v>74</v>
      </c>
      <c r="P182" s="86">
        <v>3</v>
      </c>
      <c r="Q182" s="86">
        <v>5</v>
      </c>
      <c r="R182" s="86"/>
      <c r="S182" s="86"/>
      <c r="T182" s="86" t="s">
        <v>310</v>
      </c>
      <c r="U182" s="86" t="s">
        <v>112</v>
      </c>
      <c r="V182" s="86" t="s">
        <v>227</v>
      </c>
      <c r="W182" s="86" t="s">
        <v>76</v>
      </c>
      <c r="X182" s="86"/>
      <c r="Y182" s="79" t="s">
        <v>402</v>
      </c>
      <c r="Z182" s="200"/>
      <c r="AA182" s="200"/>
      <c r="AB182" s="133"/>
      <c r="AC182" s="133"/>
      <c r="AD182" s="141"/>
      <c r="AE182" s="78"/>
      <c r="AF182" s="133"/>
      <c r="AG182" s="78"/>
      <c r="AH182" s="82"/>
      <c r="AI182" s="83"/>
      <c r="AJ182" s="83"/>
    </row>
    <row r="183" spans="1:230" s="71" customFormat="1" ht="130.5" customHeight="1" x14ac:dyDescent="0.25">
      <c r="B183" s="284" t="s">
        <v>1285</v>
      </c>
      <c r="C183" s="86" t="s">
        <v>64</v>
      </c>
      <c r="D183" s="79" t="s">
        <v>1301</v>
      </c>
      <c r="E183" s="313" t="s">
        <v>1302</v>
      </c>
      <c r="F183" s="86"/>
      <c r="G183" s="86" t="s">
        <v>117</v>
      </c>
      <c r="H183" s="86" t="s">
        <v>69</v>
      </c>
      <c r="I183" s="79" t="s">
        <v>167</v>
      </c>
      <c r="J183" s="416" t="s">
        <v>344</v>
      </c>
      <c r="K183" s="381" t="s">
        <v>1303</v>
      </c>
      <c r="L183" s="303" t="s">
        <v>1304</v>
      </c>
      <c r="M183" s="303" t="s">
        <v>1304</v>
      </c>
      <c r="N183" s="304">
        <v>300</v>
      </c>
      <c r="O183" s="79" t="s">
        <v>74</v>
      </c>
      <c r="P183" s="303">
        <v>3</v>
      </c>
      <c r="Q183" s="303">
        <v>5</v>
      </c>
      <c r="R183" s="303">
        <v>11</v>
      </c>
      <c r="S183" s="303"/>
      <c r="T183" s="303" t="s">
        <v>1305</v>
      </c>
      <c r="U183" s="303" t="s">
        <v>93</v>
      </c>
      <c r="V183" s="303" t="s">
        <v>227</v>
      </c>
      <c r="W183" s="303" t="s">
        <v>76</v>
      </c>
      <c r="X183" s="303" t="s">
        <v>103</v>
      </c>
      <c r="Y183" s="79" t="s">
        <v>1306</v>
      </c>
      <c r="Z183" s="78"/>
      <c r="AA183" s="78"/>
      <c r="AB183" s="87"/>
      <c r="AC183" s="78"/>
      <c r="AD183" s="78"/>
      <c r="AE183" s="87"/>
      <c r="AF183" s="78"/>
      <c r="AG183" s="78"/>
      <c r="AH183" s="104"/>
    </row>
    <row r="184" spans="1:230" s="74" customFormat="1" ht="105" x14ac:dyDescent="0.25">
      <c r="B184" s="285" t="s">
        <v>1285</v>
      </c>
      <c r="C184" s="86" t="s">
        <v>64</v>
      </c>
      <c r="D184" s="79" t="s">
        <v>1307</v>
      </c>
      <c r="E184" s="313" t="s">
        <v>1308</v>
      </c>
      <c r="F184" s="86"/>
      <c r="G184" s="86" t="s">
        <v>117</v>
      </c>
      <c r="H184" s="86" t="s">
        <v>69</v>
      </c>
      <c r="I184" s="79" t="s">
        <v>167</v>
      </c>
      <c r="J184" s="79" t="s">
        <v>406</v>
      </c>
      <c r="K184" s="85" t="s">
        <v>1309</v>
      </c>
      <c r="L184" s="303" t="s">
        <v>1310</v>
      </c>
      <c r="M184" s="303" t="s">
        <v>1311</v>
      </c>
      <c r="N184" s="304">
        <v>200</v>
      </c>
      <c r="O184" s="79" t="s">
        <v>74</v>
      </c>
      <c r="P184" s="303">
        <v>3</v>
      </c>
      <c r="Q184" s="303">
        <v>5</v>
      </c>
      <c r="R184" s="303">
        <v>11</v>
      </c>
      <c r="S184" s="303"/>
      <c r="T184" s="303" t="s">
        <v>1305</v>
      </c>
      <c r="U184" s="303" t="s">
        <v>93</v>
      </c>
      <c r="V184" s="303" t="s">
        <v>227</v>
      </c>
      <c r="W184" s="303"/>
      <c r="X184" s="303"/>
      <c r="Y184" s="79" t="s">
        <v>1306</v>
      </c>
      <c r="Z184" s="200"/>
      <c r="AA184" s="200"/>
      <c r="AB184" s="78"/>
      <c r="AC184" s="78"/>
      <c r="AD184" s="137"/>
      <c r="AE184" s="134"/>
      <c r="AF184" s="133"/>
      <c r="AG184" s="133"/>
      <c r="AH184" s="82"/>
      <c r="AI184" s="84"/>
      <c r="AJ184" s="84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  <c r="EO184" s="71"/>
      <c r="EP184" s="71"/>
      <c r="EQ184" s="71"/>
      <c r="ER184" s="71"/>
      <c r="ES184" s="71"/>
      <c r="ET184" s="71"/>
      <c r="EU184" s="71"/>
      <c r="EV184" s="71"/>
      <c r="EW184" s="71"/>
      <c r="EX184" s="71"/>
      <c r="EY184" s="71"/>
      <c r="EZ184" s="71"/>
      <c r="FA184" s="71"/>
      <c r="FB184" s="71"/>
      <c r="FC184" s="71"/>
      <c r="FD184" s="71"/>
      <c r="FE184" s="71"/>
      <c r="FF184" s="71"/>
      <c r="FG184" s="71"/>
      <c r="FH184" s="71"/>
      <c r="FI184" s="71"/>
      <c r="FJ184" s="71"/>
      <c r="FK184" s="71"/>
      <c r="FL184" s="71"/>
      <c r="FM184" s="71"/>
      <c r="FN184" s="71"/>
      <c r="FO184" s="71"/>
      <c r="FP184" s="71"/>
      <c r="FQ184" s="71"/>
      <c r="FR184" s="71"/>
      <c r="FS184" s="71"/>
      <c r="FT184" s="71"/>
      <c r="FU184" s="71"/>
      <c r="FV184" s="71"/>
      <c r="FW184" s="71"/>
      <c r="FX184" s="71"/>
      <c r="FY184" s="71"/>
      <c r="FZ184" s="71"/>
      <c r="GA184" s="71"/>
      <c r="GB184" s="71"/>
      <c r="GC184" s="71"/>
      <c r="GD184" s="71"/>
      <c r="GE184" s="71"/>
      <c r="GF184" s="71"/>
      <c r="GG184" s="71"/>
      <c r="GH184" s="71"/>
      <c r="GI184" s="71"/>
      <c r="GJ184" s="71"/>
      <c r="GK184" s="71"/>
      <c r="GL184" s="71"/>
      <c r="GM184" s="71"/>
      <c r="GN184" s="71"/>
      <c r="GO184" s="71"/>
      <c r="GP184" s="71"/>
      <c r="GQ184" s="71"/>
      <c r="GR184" s="71"/>
      <c r="GS184" s="71"/>
      <c r="GT184" s="71"/>
      <c r="GU184" s="71"/>
      <c r="GV184" s="71"/>
      <c r="GW184" s="71"/>
      <c r="GX184" s="71"/>
      <c r="GY184" s="71"/>
      <c r="GZ184" s="71"/>
      <c r="HA184" s="71"/>
      <c r="HB184" s="71"/>
      <c r="HC184" s="71"/>
      <c r="HD184" s="71"/>
      <c r="HE184" s="71"/>
      <c r="HF184" s="71"/>
      <c r="HG184" s="71"/>
      <c r="HH184" s="71"/>
      <c r="HI184" s="71"/>
      <c r="HJ184" s="71"/>
      <c r="HK184" s="71"/>
      <c r="HL184" s="71"/>
      <c r="HM184" s="71"/>
      <c r="HN184" s="71"/>
      <c r="HO184" s="71"/>
      <c r="HP184" s="71"/>
      <c r="HQ184" s="71"/>
      <c r="HR184" s="71"/>
      <c r="HS184" s="71"/>
      <c r="HT184" s="71"/>
      <c r="HU184" s="71"/>
      <c r="HV184" s="71"/>
    </row>
    <row r="185" spans="1:230" s="71" customFormat="1" ht="120" x14ac:dyDescent="0.25">
      <c r="B185" s="289" t="s">
        <v>1285</v>
      </c>
      <c r="C185" s="95"/>
      <c r="D185" s="79"/>
      <c r="E185" s="313" t="s">
        <v>1312</v>
      </c>
      <c r="F185" s="86"/>
      <c r="G185" s="86" t="s">
        <v>126</v>
      </c>
      <c r="H185" s="86" t="s">
        <v>69</v>
      </c>
      <c r="I185" s="79" t="s">
        <v>167</v>
      </c>
      <c r="J185" s="79" t="s">
        <v>1215</v>
      </c>
      <c r="K185" s="85" t="s">
        <v>1313</v>
      </c>
      <c r="L185" s="303" t="s">
        <v>1314</v>
      </c>
      <c r="M185" s="303" t="s">
        <v>1314</v>
      </c>
      <c r="N185" s="304">
        <v>200</v>
      </c>
      <c r="O185" s="79" t="s">
        <v>74</v>
      </c>
      <c r="P185" s="303">
        <v>2</v>
      </c>
      <c r="Q185" s="303">
        <v>3</v>
      </c>
      <c r="R185" s="303">
        <v>5</v>
      </c>
      <c r="S185" s="303">
        <v>10</v>
      </c>
      <c r="T185" s="303" t="s">
        <v>1315</v>
      </c>
      <c r="U185" s="303" t="s">
        <v>93</v>
      </c>
      <c r="V185" s="88"/>
      <c r="W185" s="88"/>
      <c r="X185" s="88"/>
      <c r="Y185" s="469" t="s">
        <v>1316</v>
      </c>
      <c r="Z185" s="200"/>
      <c r="AA185" s="200"/>
      <c r="AB185" s="135"/>
      <c r="AC185" s="144"/>
      <c r="AD185" s="78"/>
      <c r="AE185" s="78"/>
      <c r="AF185" s="133"/>
      <c r="AG185" s="133"/>
      <c r="AH185" s="82"/>
      <c r="AI185" s="83"/>
      <c r="AJ185" s="83"/>
    </row>
    <row r="186" spans="1:230" s="71" customFormat="1" ht="186.75" customHeight="1" x14ac:dyDescent="0.25">
      <c r="B186" s="289" t="s">
        <v>1285</v>
      </c>
      <c r="C186" s="95"/>
      <c r="D186" s="79"/>
      <c r="E186" s="313" t="s">
        <v>1317</v>
      </c>
      <c r="F186" s="86"/>
      <c r="G186" s="86" t="s">
        <v>126</v>
      </c>
      <c r="H186" s="86" t="s">
        <v>69</v>
      </c>
      <c r="I186" s="79" t="s">
        <v>167</v>
      </c>
      <c r="J186" s="79" t="s">
        <v>1215</v>
      </c>
      <c r="K186" s="85" t="s">
        <v>1212</v>
      </c>
      <c r="L186" s="303" t="s">
        <v>1318</v>
      </c>
      <c r="M186" s="303" t="s">
        <v>1318</v>
      </c>
      <c r="N186" s="304">
        <v>400</v>
      </c>
      <c r="O186" s="79" t="s">
        <v>74</v>
      </c>
      <c r="P186" s="303">
        <v>2</v>
      </c>
      <c r="Q186" s="303">
        <v>3</v>
      </c>
      <c r="R186" s="303">
        <v>5</v>
      </c>
      <c r="S186" s="303">
        <v>10</v>
      </c>
      <c r="T186" s="303" t="s">
        <v>1319</v>
      </c>
      <c r="U186" s="303" t="s">
        <v>93</v>
      </c>
      <c r="V186" s="88"/>
      <c r="W186" s="88"/>
      <c r="X186" s="88"/>
      <c r="Y186" s="469" t="s">
        <v>1316</v>
      </c>
      <c r="Z186" s="200"/>
      <c r="AA186" s="158"/>
      <c r="AB186" s="183"/>
      <c r="AC186" s="192"/>
      <c r="AD186" s="78"/>
      <c r="AE186" s="78"/>
      <c r="AF186" s="193"/>
      <c r="AG186" s="268"/>
      <c r="AH186" s="185"/>
      <c r="AI186" s="83"/>
      <c r="AJ186" s="83"/>
    </row>
    <row r="187" spans="1:230" s="71" customFormat="1" ht="109.5" customHeight="1" x14ac:dyDescent="0.25">
      <c r="B187" s="285" t="s">
        <v>302</v>
      </c>
      <c r="C187" s="86" t="s">
        <v>64</v>
      </c>
      <c r="D187" s="79" t="s">
        <v>1320</v>
      </c>
      <c r="E187" s="79" t="s">
        <v>1321</v>
      </c>
      <c r="F187" s="86"/>
      <c r="G187" s="86" t="s">
        <v>87</v>
      </c>
      <c r="H187" s="86" t="s">
        <v>69</v>
      </c>
      <c r="I187" s="79" t="s">
        <v>167</v>
      </c>
      <c r="J187" s="79" t="s">
        <v>1322</v>
      </c>
      <c r="K187" s="85" t="s">
        <v>1323</v>
      </c>
      <c r="L187" s="303" t="s">
        <v>942</v>
      </c>
      <c r="M187" s="303" t="s">
        <v>1324</v>
      </c>
      <c r="N187" s="304">
        <v>50</v>
      </c>
      <c r="O187" s="79" t="s">
        <v>74</v>
      </c>
      <c r="P187" s="303">
        <v>2</v>
      </c>
      <c r="Q187" s="303">
        <v>3</v>
      </c>
      <c r="R187" s="303">
        <v>4</v>
      </c>
      <c r="S187" s="303">
        <v>8</v>
      </c>
      <c r="T187" s="303" t="s">
        <v>1325</v>
      </c>
      <c r="U187" s="303" t="s">
        <v>112</v>
      </c>
      <c r="V187" s="303" t="s">
        <v>76</v>
      </c>
      <c r="W187" s="303" t="s">
        <v>93</v>
      </c>
      <c r="X187" s="303"/>
      <c r="Y187" s="79" t="s">
        <v>402</v>
      </c>
      <c r="Z187" s="200"/>
      <c r="AA187" s="200"/>
      <c r="AB187" s="134"/>
      <c r="AC187" s="134"/>
      <c r="AD187" s="194"/>
      <c r="AE187" s="78"/>
      <c r="AF187" s="134"/>
      <c r="AG187" s="180"/>
      <c r="AH187" s="82"/>
      <c r="AI187" s="83"/>
      <c r="AJ187" s="83"/>
    </row>
    <row r="188" spans="1:230" s="71" customFormat="1" ht="45" x14ac:dyDescent="0.25">
      <c r="B188" s="289" t="s">
        <v>302</v>
      </c>
      <c r="C188" s="86" t="s">
        <v>64</v>
      </c>
      <c r="D188" s="79" t="s">
        <v>63</v>
      </c>
      <c r="E188" s="188" t="s">
        <v>1326</v>
      </c>
      <c r="F188" s="86"/>
      <c r="G188" s="86" t="s">
        <v>97</v>
      </c>
      <c r="H188" s="86" t="s">
        <v>69</v>
      </c>
      <c r="I188" s="79" t="s">
        <v>167</v>
      </c>
      <c r="J188" s="188" t="s">
        <v>406</v>
      </c>
      <c r="K188" s="79" t="s">
        <v>1327</v>
      </c>
      <c r="L188" s="86" t="s">
        <v>1328</v>
      </c>
      <c r="M188" s="86" t="s">
        <v>1329</v>
      </c>
      <c r="N188" s="304">
        <v>100</v>
      </c>
      <c r="O188" s="79" t="s">
        <v>74</v>
      </c>
      <c r="P188" s="86">
        <v>3</v>
      </c>
      <c r="Q188" s="86">
        <v>5</v>
      </c>
      <c r="R188" s="86"/>
      <c r="S188" s="86"/>
      <c r="T188" s="86" t="s">
        <v>310</v>
      </c>
      <c r="U188" s="86" t="s">
        <v>112</v>
      </c>
      <c r="V188" s="86" t="s">
        <v>227</v>
      </c>
      <c r="W188" s="86" t="s">
        <v>76</v>
      </c>
      <c r="X188" s="86"/>
      <c r="Y188" s="79" t="s">
        <v>402</v>
      </c>
      <c r="Z188" s="200"/>
      <c r="AA188" s="200"/>
      <c r="AB188" s="133"/>
      <c r="AC188" s="133"/>
      <c r="AD188" s="141"/>
      <c r="AE188" s="135"/>
      <c r="AF188" s="133"/>
      <c r="AG188" s="106"/>
      <c r="AH188" s="82"/>
      <c r="AI188" s="83"/>
      <c r="AJ188" s="83"/>
    </row>
    <row r="189" spans="1:230" s="71" customFormat="1" ht="213.75" customHeight="1" x14ac:dyDescent="0.25">
      <c r="B189" s="294" t="s">
        <v>1090</v>
      </c>
      <c r="C189" s="86" t="s">
        <v>64</v>
      </c>
      <c r="D189" s="90" t="s">
        <v>1330</v>
      </c>
      <c r="E189" s="90" t="s">
        <v>1331</v>
      </c>
      <c r="F189" s="329" t="s">
        <v>244</v>
      </c>
      <c r="G189" s="86" t="s">
        <v>97</v>
      </c>
      <c r="H189" s="86" t="s">
        <v>69</v>
      </c>
      <c r="I189" s="79" t="s">
        <v>167</v>
      </c>
      <c r="J189" s="85" t="s">
        <v>1332</v>
      </c>
      <c r="K189" s="90" t="s">
        <v>1333</v>
      </c>
      <c r="L189" s="303" t="s">
        <v>1334</v>
      </c>
      <c r="M189" s="303" t="s">
        <v>1335</v>
      </c>
      <c r="N189" s="404">
        <v>100</v>
      </c>
      <c r="O189" s="79" t="s">
        <v>74</v>
      </c>
      <c r="P189" s="303">
        <v>3</v>
      </c>
      <c r="Q189" s="303">
        <v>5</v>
      </c>
      <c r="R189" s="303">
        <v>10</v>
      </c>
      <c r="S189" s="303">
        <v>11</v>
      </c>
      <c r="T189" s="303" t="s">
        <v>1139</v>
      </c>
      <c r="U189" s="303" t="s">
        <v>93</v>
      </c>
      <c r="V189" s="303" t="s">
        <v>112</v>
      </c>
      <c r="W189" s="303"/>
      <c r="X189" s="303"/>
      <c r="Y189" s="90" t="s">
        <v>1336</v>
      </c>
      <c r="Z189" s="200"/>
      <c r="AA189" s="200"/>
      <c r="AB189" s="143"/>
      <c r="AC189" s="133"/>
      <c r="AD189" s="134"/>
      <c r="AE189" s="229"/>
      <c r="AF189" s="135"/>
      <c r="AG189" s="143"/>
      <c r="AH189" s="82"/>
      <c r="AI189" s="83"/>
      <c r="AJ189" s="83"/>
    </row>
    <row r="190" spans="1:230" s="71" customFormat="1" ht="306" customHeight="1" x14ac:dyDescent="0.25">
      <c r="B190" s="284" t="s">
        <v>1090</v>
      </c>
      <c r="C190" s="86" t="s">
        <v>64</v>
      </c>
      <c r="D190" s="90" t="s">
        <v>1337</v>
      </c>
      <c r="E190" s="90" t="s">
        <v>1338</v>
      </c>
      <c r="F190" s="329" t="s">
        <v>244</v>
      </c>
      <c r="G190" s="86" t="s">
        <v>87</v>
      </c>
      <c r="H190" s="86" t="s">
        <v>69</v>
      </c>
      <c r="I190" s="79" t="s">
        <v>167</v>
      </c>
      <c r="J190" s="85" t="s">
        <v>1339</v>
      </c>
      <c r="K190" s="90" t="s">
        <v>1340</v>
      </c>
      <c r="L190" s="303" t="s">
        <v>1341</v>
      </c>
      <c r="M190" s="303" t="s">
        <v>1342</v>
      </c>
      <c r="N190" s="404">
        <v>100</v>
      </c>
      <c r="O190" s="79" t="s">
        <v>74</v>
      </c>
      <c r="P190" s="303">
        <v>3</v>
      </c>
      <c r="Q190" s="303">
        <v>5</v>
      </c>
      <c r="R190" s="303">
        <v>10</v>
      </c>
      <c r="S190" s="303">
        <v>11</v>
      </c>
      <c r="T190" s="303" t="s">
        <v>1121</v>
      </c>
      <c r="U190" s="303" t="s">
        <v>93</v>
      </c>
      <c r="V190" s="303" t="s">
        <v>112</v>
      </c>
      <c r="W190" s="303"/>
      <c r="X190" s="303"/>
      <c r="Y190" s="90" t="s">
        <v>1336</v>
      </c>
      <c r="Z190" s="200"/>
      <c r="AA190" s="200"/>
      <c r="AB190" s="143"/>
      <c r="AC190" s="133"/>
      <c r="AD190" s="134"/>
      <c r="AE190" s="78"/>
      <c r="AF190" s="135"/>
      <c r="AG190" s="143"/>
      <c r="AH190" s="82"/>
      <c r="AI190" s="83"/>
      <c r="AJ190" s="83"/>
    </row>
    <row r="191" spans="1:230" s="71" customFormat="1" ht="210.75" customHeight="1" x14ac:dyDescent="0.25">
      <c r="B191" s="294" t="s">
        <v>1090</v>
      </c>
      <c r="C191" s="86" t="s">
        <v>64</v>
      </c>
      <c r="D191" s="85" t="s">
        <v>1343</v>
      </c>
      <c r="E191" s="90" t="s">
        <v>1344</v>
      </c>
      <c r="F191" s="329" t="s">
        <v>244</v>
      </c>
      <c r="G191" s="86" t="s">
        <v>97</v>
      </c>
      <c r="H191" s="86" t="s">
        <v>69</v>
      </c>
      <c r="I191" s="79" t="s">
        <v>167</v>
      </c>
      <c r="J191" s="85" t="s">
        <v>1339</v>
      </c>
      <c r="K191" s="90" t="s">
        <v>1345</v>
      </c>
      <c r="L191" s="303" t="s">
        <v>1346</v>
      </c>
      <c r="M191" s="303" t="s">
        <v>1347</v>
      </c>
      <c r="N191" s="404">
        <v>100</v>
      </c>
      <c r="O191" s="79" t="s">
        <v>74</v>
      </c>
      <c r="P191" s="303">
        <v>3</v>
      </c>
      <c r="Q191" s="303">
        <v>5</v>
      </c>
      <c r="R191" s="303">
        <v>10</v>
      </c>
      <c r="S191" s="303">
        <v>11</v>
      </c>
      <c r="T191" s="303" t="s">
        <v>1139</v>
      </c>
      <c r="U191" s="303" t="s">
        <v>93</v>
      </c>
      <c r="V191" s="303" t="s">
        <v>112</v>
      </c>
      <c r="W191" s="303"/>
      <c r="X191" s="303"/>
      <c r="Y191" s="90" t="s">
        <v>1336</v>
      </c>
      <c r="Z191" s="200"/>
      <c r="AA191" s="200"/>
      <c r="AB191" s="143"/>
      <c r="AC191" s="133"/>
      <c r="AD191" s="152"/>
      <c r="AE191" s="153"/>
      <c r="AF191" s="135"/>
      <c r="AG191" s="153"/>
      <c r="AH191" s="82"/>
      <c r="AI191" s="83"/>
      <c r="AJ191" s="83"/>
    </row>
    <row r="192" spans="1:230" s="71" customFormat="1" ht="165.75" customHeight="1" x14ac:dyDescent="0.25">
      <c r="B192" s="294" t="s">
        <v>1090</v>
      </c>
      <c r="C192" s="86" t="s">
        <v>64</v>
      </c>
      <c r="D192" s="90" t="s">
        <v>1348</v>
      </c>
      <c r="E192" s="90" t="s">
        <v>1349</v>
      </c>
      <c r="F192" s="329" t="s">
        <v>244</v>
      </c>
      <c r="G192" s="86" t="s">
        <v>1134</v>
      </c>
      <c r="H192" s="86" t="s">
        <v>69</v>
      </c>
      <c r="I192" s="79" t="s">
        <v>167</v>
      </c>
      <c r="J192" s="85" t="s">
        <v>1339</v>
      </c>
      <c r="K192" s="90" t="s">
        <v>1350</v>
      </c>
      <c r="L192" s="303" t="s">
        <v>1351</v>
      </c>
      <c r="M192" s="303" t="s">
        <v>1352</v>
      </c>
      <c r="N192" s="404">
        <v>20</v>
      </c>
      <c r="O192" s="79" t="s">
        <v>74</v>
      </c>
      <c r="P192" s="303">
        <v>3</v>
      </c>
      <c r="Q192" s="303">
        <v>5</v>
      </c>
      <c r="R192" s="303">
        <v>10</v>
      </c>
      <c r="S192" s="303">
        <v>11</v>
      </c>
      <c r="T192" s="303" t="s">
        <v>1139</v>
      </c>
      <c r="U192" s="303" t="s">
        <v>93</v>
      </c>
      <c r="V192" s="303" t="s">
        <v>112</v>
      </c>
      <c r="W192" s="303"/>
      <c r="X192" s="303"/>
      <c r="Y192" s="90" t="s">
        <v>1336</v>
      </c>
      <c r="Z192" s="200"/>
      <c r="AA192" s="200"/>
      <c r="AB192" s="133"/>
      <c r="AC192" s="133"/>
      <c r="AD192" s="134"/>
      <c r="AE192" s="78"/>
      <c r="AF192" s="135"/>
      <c r="AG192" s="143"/>
      <c r="AH192" s="82"/>
      <c r="AI192" s="83"/>
      <c r="AJ192" s="83"/>
    </row>
    <row r="193" spans="2:36" s="71" customFormat="1" ht="230.25" customHeight="1" x14ac:dyDescent="0.25">
      <c r="B193" s="386" t="s">
        <v>1090</v>
      </c>
      <c r="C193" s="329" t="s">
        <v>64</v>
      </c>
      <c r="D193" s="79" t="s">
        <v>1353</v>
      </c>
      <c r="E193" s="90" t="s">
        <v>1354</v>
      </c>
      <c r="F193" s="329" t="s">
        <v>244</v>
      </c>
      <c r="G193" s="86" t="s">
        <v>1134</v>
      </c>
      <c r="H193" s="86" t="s">
        <v>69</v>
      </c>
      <c r="I193" s="79" t="s">
        <v>167</v>
      </c>
      <c r="J193" s="85" t="s">
        <v>1339</v>
      </c>
      <c r="K193" s="90" t="s">
        <v>1355</v>
      </c>
      <c r="L193" s="303" t="s">
        <v>1356</v>
      </c>
      <c r="M193" s="303" t="s">
        <v>1357</v>
      </c>
      <c r="N193" s="404">
        <v>200</v>
      </c>
      <c r="O193" s="79" t="s">
        <v>74</v>
      </c>
      <c r="P193" s="303">
        <v>11</v>
      </c>
      <c r="Q193" s="303">
        <v>15</v>
      </c>
      <c r="R193" s="303"/>
      <c r="S193" s="303"/>
      <c r="T193" s="303" t="s">
        <v>1121</v>
      </c>
      <c r="U193" s="303" t="s">
        <v>93</v>
      </c>
      <c r="V193" s="303" t="s">
        <v>112</v>
      </c>
      <c r="W193" s="303"/>
      <c r="X193" s="303"/>
      <c r="Y193" s="90" t="s">
        <v>1336</v>
      </c>
      <c r="Z193" s="200"/>
      <c r="AA193" s="200"/>
      <c r="AB193" s="133"/>
      <c r="AC193" s="133"/>
      <c r="AD193" s="134"/>
      <c r="AE193" s="78"/>
      <c r="AF193" s="135"/>
      <c r="AG193" s="143"/>
      <c r="AH193" s="82"/>
      <c r="AI193" s="83"/>
      <c r="AJ193" s="83"/>
    </row>
    <row r="194" spans="2:36" s="71" customFormat="1" ht="228" customHeight="1" x14ac:dyDescent="0.25">
      <c r="B194" s="386" t="s">
        <v>1090</v>
      </c>
      <c r="C194" s="86" t="s">
        <v>64</v>
      </c>
      <c r="D194" s="90" t="s">
        <v>1358</v>
      </c>
      <c r="E194" s="90" t="s">
        <v>1359</v>
      </c>
      <c r="F194" s="329" t="s">
        <v>244</v>
      </c>
      <c r="G194" s="86" t="s">
        <v>97</v>
      </c>
      <c r="H194" s="86" t="s">
        <v>69</v>
      </c>
      <c r="I194" s="79" t="s">
        <v>167</v>
      </c>
      <c r="J194" s="85" t="s">
        <v>1339</v>
      </c>
      <c r="K194" s="90" t="s">
        <v>1360</v>
      </c>
      <c r="L194" s="303" t="s">
        <v>1361</v>
      </c>
      <c r="M194" s="303" t="s">
        <v>1362</v>
      </c>
      <c r="N194" s="404">
        <v>40</v>
      </c>
      <c r="O194" s="79" t="s">
        <v>74</v>
      </c>
      <c r="P194" s="303">
        <v>3</v>
      </c>
      <c r="Q194" s="303">
        <v>5</v>
      </c>
      <c r="R194" s="303"/>
      <c r="S194" s="303"/>
      <c r="T194" s="303" t="s">
        <v>1139</v>
      </c>
      <c r="U194" s="303" t="s">
        <v>76</v>
      </c>
      <c r="V194" s="303" t="s">
        <v>93</v>
      </c>
      <c r="W194" s="303" t="s">
        <v>112</v>
      </c>
      <c r="X194" s="303"/>
      <c r="Y194" s="90" t="s">
        <v>1336</v>
      </c>
      <c r="Z194" s="200"/>
      <c r="AA194" s="200"/>
      <c r="AB194" s="134"/>
      <c r="AC194" s="133"/>
      <c r="AD194" s="134"/>
      <c r="AE194" s="78"/>
      <c r="AF194" s="135"/>
      <c r="AG194" s="143"/>
      <c r="AH194" s="82"/>
      <c r="AI194" s="83"/>
      <c r="AJ194" s="83"/>
    </row>
    <row r="195" spans="2:36" s="71" customFormat="1" ht="175.5" customHeight="1" x14ac:dyDescent="0.25">
      <c r="B195" s="294" t="s">
        <v>1090</v>
      </c>
      <c r="C195" s="86" t="s">
        <v>64</v>
      </c>
      <c r="D195" s="90" t="s">
        <v>1363</v>
      </c>
      <c r="E195" s="90" t="s">
        <v>1364</v>
      </c>
      <c r="F195" s="329" t="s">
        <v>244</v>
      </c>
      <c r="G195" s="86" t="s">
        <v>97</v>
      </c>
      <c r="H195" s="86" t="s">
        <v>69</v>
      </c>
      <c r="I195" s="79" t="s">
        <v>167</v>
      </c>
      <c r="J195" s="85" t="s">
        <v>1339</v>
      </c>
      <c r="K195" s="90" t="s">
        <v>1365</v>
      </c>
      <c r="L195" s="303" t="s">
        <v>1366</v>
      </c>
      <c r="M195" s="303" t="s">
        <v>1367</v>
      </c>
      <c r="N195" s="404">
        <v>40</v>
      </c>
      <c r="O195" s="79" t="s">
        <v>74</v>
      </c>
      <c r="P195" s="303">
        <v>3</v>
      </c>
      <c r="Q195" s="303">
        <v>5</v>
      </c>
      <c r="R195" s="303">
        <v>10</v>
      </c>
      <c r="S195" s="303">
        <v>11</v>
      </c>
      <c r="T195" s="303" t="s">
        <v>1139</v>
      </c>
      <c r="U195" s="303" t="s">
        <v>93</v>
      </c>
      <c r="V195" s="303" t="s">
        <v>112</v>
      </c>
      <c r="W195" s="303"/>
      <c r="X195" s="303"/>
      <c r="Y195" s="90" t="s">
        <v>1336</v>
      </c>
      <c r="Z195" s="200"/>
      <c r="AA195" s="200"/>
      <c r="AB195" s="143"/>
      <c r="AC195" s="133"/>
      <c r="AD195" s="143"/>
      <c r="AE195" s="78"/>
      <c r="AF195" s="135"/>
      <c r="AG195" s="143"/>
      <c r="AH195" s="82"/>
      <c r="AI195" s="83"/>
      <c r="AJ195" s="83"/>
    </row>
    <row r="196" spans="2:36" s="71" customFormat="1" ht="301.5" customHeight="1" x14ac:dyDescent="0.25">
      <c r="B196" s="294" t="s">
        <v>1090</v>
      </c>
      <c r="C196" s="86" t="s">
        <v>64</v>
      </c>
      <c r="D196" s="90" t="s">
        <v>1368</v>
      </c>
      <c r="E196" s="90" t="s">
        <v>1369</v>
      </c>
      <c r="F196" s="329" t="s">
        <v>244</v>
      </c>
      <c r="G196" s="86" t="s">
        <v>97</v>
      </c>
      <c r="H196" s="86" t="s">
        <v>69</v>
      </c>
      <c r="I196" s="79" t="s">
        <v>167</v>
      </c>
      <c r="J196" s="85" t="s">
        <v>1339</v>
      </c>
      <c r="K196" s="90" t="s">
        <v>1370</v>
      </c>
      <c r="L196" s="303" t="s">
        <v>1371</v>
      </c>
      <c r="M196" s="303" t="s">
        <v>1372</v>
      </c>
      <c r="N196" s="404">
        <v>40</v>
      </c>
      <c r="O196" s="79" t="s">
        <v>74</v>
      </c>
      <c r="P196" s="303">
        <v>3</v>
      </c>
      <c r="Q196" s="303">
        <v>5</v>
      </c>
      <c r="R196" s="303">
        <v>10</v>
      </c>
      <c r="S196" s="303">
        <v>11</v>
      </c>
      <c r="T196" s="303" t="s">
        <v>1121</v>
      </c>
      <c r="U196" s="303" t="s">
        <v>93</v>
      </c>
      <c r="V196" s="303"/>
      <c r="W196" s="303"/>
      <c r="X196" s="303"/>
      <c r="Y196" s="90" t="s">
        <v>1336</v>
      </c>
      <c r="Z196" s="200"/>
      <c r="AA196" s="200"/>
      <c r="AB196" s="133"/>
      <c r="AC196" s="133"/>
      <c r="AD196" s="143"/>
      <c r="AE196" s="78"/>
      <c r="AF196" s="135"/>
      <c r="AG196" s="135"/>
      <c r="AH196" s="82"/>
      <c r="AI196" s="83"/>
      <c r="AJ196" s="83"/>
    </row>
    <row r="197" spans="2:36" s="71" customFormat="1" ht="196.5" customHeight="1" x14ac:dyDescent="0.25">
      <c r="B197" s="295" t="s">
        <v>1090</v>
      </c>
      <c r="C197" s="86" t="s">
        <v>64</v>
      </c>
      <c r="D197" s="90" t="s">
        <v>1373</v>
      </c>
      <c r="E197" s="90" t="s">
        <v>1374</v>
      </c>
      <c r="F197" s="329" t="s">
        <v>244</v>
      </c>
      <c r="G197" s="86" t="s">
        <v>97</v>
      </c>
      <c r="H197" s="86" t="s">
        <v>69</v>
      </c>
      <c r="I197" s="79" t="s">
        <v>167</v>
      </c>
      <c r="J197" s="85" t="s">
        <v>1339</v>
      </c>
      <c r="K197" s="90" t="s">
        <v>1375</v>
      </c>
      <c r="L197" s="303" t="s">
        <v>1376</v>
      </c>
      <c r="M197" s="303" t="s">
        <v>1377</v>
      </c>
      <c r="N197" s="404">
        <v>60</v>
      </c>
      <c r="O197" s="79" t="s">
        <v>74</v>
      </c>
      <c r="P197" s="303">
        <v>3</v>
      </c>
      <c r="Q197" s="303">
        <v>5</v>
      </c>
      <c r="R197" s="303">
        <v>10</v>
      </c>
      <c r="S197" s="303">
        <v>11</v>
      </c>
      <c r="T197" s="303" t="s">
        <v>1121</v>
      </c>
      <c r="U197" s="303" t="s">
        <v>93</v>
      </c>
      <c r="V197" s="303"/>
      <c r="W197" s="303"/>
      <c r="X197" s="303"/>
      <c r="Y197" s="90" t="s">
        <v>1336</v>
      </c>
      <c r="Z197" s="78"/>
      <c r="AA197" s="78"/>
      <c r="AB197" s="92"/>
      <c r="AC197" s="78"/>
      <c r="AD197" s="92"/>
      <c r="AE197" s="78"/>
      <c r="AF197" s="135"/>
      <c r="AG197" s="135"/>
      <c r="AH197" s="82"/>
      <c r="AI197" s="83"/>
      <c r="AJ197" s="83"/>
    </row>
    <row r="198" spans="2:36" s="467" customFormat="1" ht="213" customHeight="1" x14ac:dyDescent="0.25">
      <c r="B198" s="426" t="s">
        <v>1090</v>
      </c>
      <c r="C198" s="554" t="s">
        <v>64</v>
      </c>
      <c r="D198" s="164" t="s">
        <v>1378</v>
      </c>
      <c r="E198" s="164" t="s">
        <v>1379</v>
      </c>
      <c r="F198" s="554"/>
      <c r="G198" s="175" t="s">
        <v>87</v>
      </c>
      <c r="H198" s="175" t="s">
        <v>69</v>
      </c>
      <c r="I198" s="315" t="s">
        <v>167</v>
      </c>
      <c r="J198" s="169" t="s">
        <v>1339</v>
      </c>
      <c r="K198" s="164" t="s">
        <v>1380</v>
      </c>
      <c r="L198" s="370" t="s">
        <v>1381</v>
      </c>
      <c r="M198" s="370" t="s">
        <v>1382</v>
      </c>
      <c r="N198" s="553">
        <v>50</v>
      </c>
      <c r="O198" s="315" t="s">
        <v>74</v>
      </c>
      <c r="P198" s="370">
        <v>3</v>
      </c>
      <c r="Q198" s="370">
        <v>5</v>
      </c>
      <c r="R198" s="370">
        <v>10</v>
      </c>
      <c r="S198" s="370">
        <v>11</v>
      </c>
      <c r="T198" s="370" t="s">
        <v>1139</v>
      </c>
      <c r="U198" s="370" t="s">
        <v>93</v>
      </c>
      <c r="V198" s="370"/>
      <c r="W198" s="370"/>
      <c r="X198" s="370"/>
      <c r="Y198" s="164" t="s">
        <v>555</v>
      </c>
      <c r="Z198" s="117"/>
      <c r="AA198" s="277"/>
      <c r="AB198" s="117"/>
      <c r="AC198" s="148"/>
      <c r="AD198" s="117"/>
      <c r="AE198" s="117"/>
      <c r="AF198" s="147"/>
      <c r="AG198" s="555"/>
      <c r="AH198" s="174"/>
      <c r="AI198" s="541"/>
      <c r="AJ198" s="541"/>
    </row>
    <row r="199" spans="2:36" s="71" customFormat="1" ht="60" x14ac:dyDescent="0.25">
      <c r="B199" s="285" t="s">
        <v>364</v>
      </c>
      <c r="C199" s="86" t="s">
        <v>64</v>
      </c>
      <c r="D199" s="79" t="s">
        <v>437</v>
      </c>
      <c r="E199" s="90" t="s">
        <v>1383</v>
      </c>
      <c r="F199" s="95"/>
      <c r="G199" s="86" t="s">
        <v>117</v>
      </c>
      <c r="H199" s="86" t="s">
        <v>69</v>
      </c>
      <c r="I199" s="79" t="s">
        <v>167</v>
      </c>
      <c r="J199" s="109" t="s">
        <v>1384</v>
      </c>
      <c r="K199" s="105" t="s">
        <v>1385</v>
      </c>
      <c r="L199" s="163" t="s">
        <v>1386</v>
      </c>
      <c r="M199" s="163" t="s">
        <v>1387</v>
      </c>
      <c r="N199" s="331">
        <v>20</v>
      </c>
      <c r="O199" s="109" t="s">
        <v>74</v>
      </c>
      <c r="P199" s="163">
        <v>3</v>
      </c>
      <c r="Q199" s="163">
        <v>5</v>
      </c>
      <c r="R199" s="163">
        <v>10</v>
      </c>
      <c r="S199" s="163">
        <v>15</v>
      </c>
      <c r="T199" s="163" t="s">
        <v>1388</v>
      </c>
      <c r="U199" s="163" t="s">
        <v>93</v>
      </c>
      <c r="V199" s="163" t="s">
        <v>103</v>
      </c>
      <c r="W199" s="163"/>
      <c r="X199" s="163"/>
      <c r="Y199" s="109" t="s">
        <v>1389</v>
      </c>
      <c r="Z199" s="282"/>
      <c r="AA199" s="200"/>
      <c r="AB199" s="154"/>
      <c r="AC199" s="154"/>
      <c r="AD199" s="140"/>
      <c r="AE199" s="106"/>
      <c r="AF199" s="141"/>
      <c r="AG199" s="141"/>
      <c r="AH199" s="155"/>
      <c r="AI199" s="83"/>
      <c r="AJ199" s="83"/>
    </row>
    <row r="200" spans="2:36" s="71" customFormat="1" ht="60" x14ac:dyDescent="0.25">
      <c r="B200" s="285" t="s">
        <v>364</v>
      </c>
      <c r="C200" s="86" t="s">
        <v>64</v>
      </c>
      <c r="D200" s="85" t="s">
        <v>1390</v>
      </c>
      <c r="E200" s="85" t="s">
        <v>1391</v>
      </c>
      <c r="F200" s="95"/>
      <c r="G200" s="86" t="s">
        <v>117</v>
      </c>
      <c r="H200" s="86" t="s">
        <v>69</v>
      </c>
      <c r="I200" s="85" t="s">
        <v>167</v>
      </c>
      <c r="J200" s="85" t="s">
        <v>387</v>
      </c>
      <c r="K200" s="85" t="s">
        <v>1392</v>
      </c>
      <c r="L200" s="303" t="s">
        <v>1393</v>
      </c>
      <c r="M200" s="303" t="s">
        <v>1394</v>
      </c>
      <c r="N200" s="380">
        <v>25</v>
      </c>
      <c r="O200" s="85" t="s">
        <v>74</v>
      </c>
      <c r="P200" s="303">
        <v>3</v>
      </c>
      <c r="Q200" s="303">
        <v>5</v>
      </c>
      <c r="R200" s="303">
        <v>10</v>
      </c>
      <c r="S200" s="303">
        <v>15</v>
      </c>
      <c r="T200" s="303" t="s">
        <v>465</v>
      </c>
      <c r="U200" s="303" t="s">
        <v>76</v>
      </c>
      <c r="V200" s="303" t="s">
        <v>93</v>
      </c>
      <c r="W200" s="303" t="s">
        <v>103</v>
      </c>
      <c r="X200" s="303"/>
      <c r="Y200" s="85" t="s">
        <v>687</v>
      </c>
      <c r="Z200" s="272"/>
      <c r="AA200" s="200"/>
      <c r="AB200" s="139"/>
      <c r="AC200" s="139"/>
      <c r="AD200" s="135"/>
      <c r="AE200" s="135"/>
      <c r="AF200" s="133"/>
      <c r="AG200" s="133"/>
      <c r="AH200" s="82"/>
      <c r="AI200" s="83"/>
      <c r="AJ200" s="83"/>
    </row>
    <row r="201" spans="2:36" s="71" customFormat="1" ht="71.25" customHeight="1" x14ac:dyDescent="0.25">
      <c r="B201" s="285" t="s">
        <v>364</v>
      </c>
      <c r="C201" s="86" t="s">
        <v>64</v>
      </c>
      <c r="D201" s="85" t="s">
        <v>437</v>
      </c>
      <c r="E201" s="85" t="s">
        <v>1395</v>
      </c>
      <c r="F201" s="86"/>
      <c r="G201" s="86" t="s">
        <v>117</v>
      </c>
      <c r="H201" s="86" t="s">
        <v>69</v>
      </c>
      <c r="I201" s="85" t="s">
        <v>167</v>
      </c>
      <c r="J201" s="85" t="s">
        <v>387</v>
      </c>
      <c r="K201" s="85" t="s">
        <v>1396</v>
      </c>
      <c r="L201" s="303" t="s">
        <v>1397</v>
      </c>
      <c r="M201" s="303" t="s">
        <v>1398</v>
      </c>
      <c r="N201" s="380">
        <v>15</v>
      </c>
      <c r="O201" s="85" t="s">
        <v>74</v>
      </c>
      <c r="P201" s="303">
        <v>3</v>
      </c>
      <c r="Q201" s="303">
        <v>5</v>
      </c>
      <c r="R201" s="303">
        <v>10</v>
      </c>
      <c r="S201" s="303">
        <v>15</v>
      </c>
      <c r="T201" s="303" t="s">
        <v>600</v>
      </c>
      <c r="U201" s="303" t="s">
        <v>93</v>
      </c>
      <c r="V201" s="303" t="s">
        <v>103</v>
      </c>
      <c r="W201" s="303"/>
      <c r="X201" s="303"/>
      <c r="Y201" s="85" t="s">
        <v>618</v>
      </c>
      <c r="Z201" s="272"/>
      <c r="AA201" s="200"/>
      <c r="AB201" s="139"/>
      <c r="AC201" s="139"/>
      <c r="AD201" s="135"/>
      <c r="AE201" s="78"/>
      <c r="AF201" s="133"/>
      <c r="AG201" s="133"/>
      <c r="AH201" s="82"/>
      <c r="AI201" s="83"/>
      <c r="AJ201" s="83"/>
    </row>
    <row r="202" spans="2:36" s="71" customFormat="1" ht="45" x14ac:dyDescent="0.25">
      <c r="B202" s="285" t="s">
        <v>364</v>
      </c>
      <c r="C202" s="86" t="s">
        <v>64</v>
      </c>
      <c r="D202" s="85" t="s">
        <v>437</v>
      </c>
      <c r="E202" s="85" t="s">
        <v>1399</v>
      </c>
      <c r="F202" s="86"/>
      <c r="G202" s="86" t="s">
        <v>117</v>
      </c>
      <c r="H202" s="86" t="s">
        <v>69</v>
      </c>
      <c r="I202" s="85" t="s">
        <v>167</v>
      </c>
      <c r="J202" s="85" t="s">
        <v>387</v>
      </c>
      <c r="K202" s="85" t="s">
        <v>1400</v>
      </c>
      <c r="L202" s="303" t="s">
        <v>1401</v>
      </c>
      <c r="M202" s="303" t="s">
        <v>1402</v>
      </c>
      <c r="N202" s="380">
        <v>15</v>
      </c>
      <c r="O202" s="85" t="s">
        <v>74</v>
      </c>
      <c r="P202" s="303">
        <v>3</v>
      </c>
      <c r="Q202" s="303">
        <v>5</v>
      </c>
      <c r="R202" s="303">
        <v>10</v>
      </c>
      <c r="S202" s="303">
        <v>15</v>
      </c>
      <c r="T202" s="303" t="s">
        <v>600</v>
      </c>
      <c r="U202" s="303" t="s">
        <v>93</v>
      </c>
      <c r="V202" s="303" t="s">
        <v>103</v>
      </c>
      <c r="W202" s="303"/>
      <c r="X202" s="303"/>
      <c r="Y202" s="85" t="s">
        <v>618</v>
      </c>
      <c r="Z202" s="272"/>
      <c r="AA202" s="200"/>
      <c r="AB202" s="139"/>
      <c r="AC202" s="139"/>
      <c r="AD202" s="135"/>
      <c r="AE202" s="135"/>
      <c r="AF202" s="133"/>
      <c r="AG202" s="133"/>
      <c r="AH202" s="82"/>
      <c r="AI202" s="83"/>
      <c r="AJ202" s="83"/>
    </row>
    <row r="203" spans="2:36" s="71" customFormat="1" ht="75" x14ac:dyDescent="0.25">
      <c r="B203" s="285" t="s">
        <v>364</v>
      </c>
      <c r="C203" s="86" t="s">
        <v>64</v>
      </c>
      <c r="D203" s="85" t="s">
        <v>437</v>
      </c>
      <c r="E203" s="85" t="s">
        <v>1403</v>
      </c>
      <c r="F203" s="86"/>
      <c r="G203" s="86" t="s">
        <v>117</v>
      </c>
      <c r="H203" s="86" t="s">
        <v>69</v>
      </c>
      <c r="I203" s="85" t="s">
        <v>167</v>
      </c>
      <c r="J203" s="85" t="s">
        <v>387</v>
      </c>
      <c r="K203" s="85" t="s">
        <v>1404</v>
      </c>
      <c r="L203" s="303" t="s">
        <v>627</v>
      </c>
      <c r="M203" s="303" t="s">
        <v>1405</v>
      </c>
      <c r="N203" s="380">
        <v>100</v>
      </c>
      <c r="O203" s="85" t="s">
        <v>74</v>
      </c>
      <c r="P203" s="303">
        <v>3</v>
      </c>
      <c r="Q203" s="303">
        <v>10</v>
      </c>
      <c r="R203" s="303">
        <v>11</v>
      </c>
      <c r="S203" s="303">
        <v>15</v>
      </c>
      <c r="T203" s="303" t="s">
        <v>679</v>
      </c>
      <c r="U203" s="303" t="s">
        <v>93</v>
      </c>
      <c r="V203" s="303" t="s">
        <v>103</v>
      </c>
      <c r="W203" s="303"/>
      <c r="X203" s="303"/>
      <c r="Y203" s="85" t="s">
        <v>1406</v>
      </c>
      <c r="Z203" s="272"/>
      <c r="AA203" s="200"/>
      <c r="AB203" s="139"/>
      <c r="AC203" s="139"/>
      <c r="AD203" s="135"/>
      <c r="AE203" s="78"/>
      <c r="AF203" s="133"/>
      <c r="AG203" s="133"/>
      <c r="AH203" s="82"/>
      <c r="AI203" s="83"/>
      <c r="AJ203" s="83"/>
    </row>
    <row r="204" spans="2:36" s="71" customFormat="1" ht="45" x14ac:dyDescent="0.25">
      <c r="B204" s="285" t="s">
        <v>364</v>
      </c>
      <c r="C204" s="86" t="s">
        <v>64</v>
      </c>
      <c r="D204" s="85" t="s">
        <v>437</v>
      </c>
      <c r="E204" s="85" t="s">
        <v>1407</v>
      </c>
      <c r="F204" s="86"/>
      <c r="G204" s="86" t="s">
        <v>108</v>
      </c>
      <c r="H204" s="86" t="s">
        <v>69</v>
      </c>
      <c r="I204" s="85" t="s">
        <v>167</v>
      </c>
      <c r="J204" s="85" t="s">
        <v>387</v>
      </c>
      <c r="K204" s="85" t="s">
        <v>1408</v>
      </c>
      <c r="L204" s="303" t="s">
        <v>718</v>
      </c>
      <c r="M204" s="303" t="s">
        <v>1398</v>
      </c>
      <c r="N204" s="380">
        <v>15</v>
      </c>
      <c r="O204" s="85" t="s">
        <v>74</v>
      </c>
      <c r="P204" s="303">
        <v>3</v>
      </c>
      <c r="Q204" s="303">
        <v>5</v>
      </c>
      <c r="R204" s="303">
        <v>10</v>
      </c>
      <c r="S204" s="303">
        <v>15</v>
      </c>
      <c r="T204" s="303" t="s">
        <v>1409</v>
      </c>
      <c r="U204" s="303" t="s">
        <v>93</v>
      </c>
      <c r="V204" s="303" t="s">
        <v>103</v>
      </c>
      <c r="W204" s="303"/>
      <c r="X204" s="303"/>
      <c r="Y204" s="85" t="s">
        <v>618</v>
      </c>
      <c r="Z204" s="272"/>
      <c r="AA204" s="200"/>
      <c r="AB204" s="139"/>
      <c r="AC204" s="139"/>
      <c r="AD204" s="135"/>
      <c r="AE204" s="78"/>
      <c r="AF204" s="133"/>
      <c r="AG204" s="133"/>
      <c r="AH204" s="82"/>
      <c r="AI204" s="83"/>
      <c r="AJ204" s="83"/>
    </row>
    <row r="205" spans="2:36" s="71" customFormat="1" ht="135" x14ac:dyDescent="0.25">
      <c r="B205" s="285" t="s">
        <v>364</v>
      </c>
      <c r="C205" s="86" t="s">
        <v>64</v>
      </c>
      <c r="D205" s="85" t="s">
        <v>1410</v>
      </c>
      <c r="E205" s="85" t="s">
        <v>1411</v>
      </c>
      <c r="F205" s="86"/>
      <c r="G205" s="86" t="s">
        <v>1134</v>
      </c>
      <c r="H205" s="86" t="s">
        <v>69</v>
      </c>
      <c r="I205" s="85" t="s">
        <v>167</v>
      </c>
      <c r="J205" s="85" t="s">
        <v>615</v>
      </c>
      <c r="K205" s="85" t="s">
        <v>1412</v>
      </c>
      <c r="L205" s="303" t="s">
        <v>1413</v>
      </c>
      <c r="M205" s="303" t="s">
        <v>1414</v>
      </c>
      <c r="N205" s="380">
        <v>50</v>
      </c>
      <c r="O205" s="85" t="s">
        <v>74</v>
      </c>
      <c r="P205" s="303">
        <v>3</v>
      </c>
      <c r="Q205" s="303">
        <v>10</v>
      </c>
      <c r="R205" s="303">
        <v>11</v>
      </c>
      <c r="S205" s="303">
        <v>14</v>
      </c>
      <c r="T205" s="303" t="s">
        <v>1388</v>
      </c>
      <c r="U205" s="303" t="s">
        <v>93</v>
      </c>
      <c r="V205" s="303" t="s">
        <v>103</v>
      </c>
      <c r="W205" s="303"/>
      <c r="X205" s="303"/>
      <c r="Y205" s="85" t="s">
        <v>402</v>
      </c>
      <c r="Z205" s="272"/>
      <c r="AA205" s="200"/>
      <c r="AB205" s="139"/>
      <c r="AC205" s="139"/>
      <c r="AD205" s="135"/>
      <c r="AE205" s="78"/>
      <c r="AF205" s="133"/>
      <c r="AG205" s="133"/>
      <c r="AH205" s="82"/>
      <c r="AI205" s="83"/>
      <c r="AJ205" s="83"/>
    </row>
    <row r="206" spans="2:36" s="71" customFormat="1" ht="45" x14ac:dyDescent="0.25">
      <c r="B206" s="285" t="s">
        <v>364</v>
      </c>
      <c r="C206" s="86" t="s">
        <v>64</v>
      </c>
      <c r="D206" s="85" t="s">
        <v>393</v>
      </c>
      <c r="E206" s="85" t="s">
        <v>1415</v>
      </c>
      <c r="F206" s="86"/>
      <c r="G206" s="86" t="s">
        <v>117</v>
      </c>
      <c r="H206" s="86" t="s">
        <v>69</v>
      </c>
      <c r="I206" s="85" t="s">
        <v>167</v>
      </c>
      <c r="J206" s="85" t="s">
        <v>387</v>
      </c>
      <c r="K206" s="85" t="s">
        <v>1416</v>
      </c>
      <c r="L206" s="303" t="s">
        <v>1417</v>
      </c>
      <c r="M206" s="303" t="s">
        <v>1394</v>
      </c>
      <c r="N206" s="380">
        <v>30</v>
      </c>
      <c r="O206" s="85" t="s">
        <v>74</v>
      </c>
      <c r="P206" s="303">
        <v>3</v>
      </c>
      <c r="Q206" s="303">
        <v>5</v>
      </c>
      <c r="R206" s="303">
        <v>10</v>
      </c>
      <c r="S206" s="303"/>
      <c r="T206" s="303" t="s">
        <v>465</v>
      </c>
      <c r="U206" s="303" t="s">
        <v>93</v>
      </c>
      <c r="V206" s="303" t="s">
        <v>103</v>
      </c>
      <c r="W206" s="303"/>
      <c r="X206" s="303"/>
      <c r="Y206" s="85" t="s">
        <v>687</v>
      </c>
      <c r="Z206" s="272"/>
      <c r="AA206" s="200"/>
      <c r="AB206" s="139"/>
      <c r="AC206" s="139"/>
      <c r="AD206" s="134"/>
      <c r="AE206" s="135"/>
      <c r="AF206" s="133"/>
      <c r="AG206" s="133"/>
      <c r="AH206" s="82"/>
      <c r="AI206" s="83"/>
      <c r="AJ206" s="83"/>
    </row>
    <row r="207" spans="2:36" s="71" customFormat="1" ht="79.5" customHeight="1" x14ac:dyDescent="0.3">
      <c r="B207" s="285" t="s">
        <v>364</v>
      </c>
      <c r="C207" s="86" t="s">
        <v>64</v>
      </c>
      <c r="D207" s="85" t="s">
        <v>1418</v>
      </c>
      <c r="E207" s="85" t="s">
        <v>1419</v>
      </c>
      <c r="F207" s="86"/>
      <c r="G207" s="86" t="s">
        <v>117</v>
      </c>
      <c r="H207" s="86" t="s">
        <v>69</v>
      </c>
      <c r="I207" s="85" t="s">
        <v>167</v>
      </c>
      <c r="J207" s="85" t="s">
        <v>387</v>
      </c>
      <c r="K207" s="85" t="s">
        <v>1420</v>
      </c>
      <c r="L207" s="413" t="s">
        <v>399</v>
      </c>
      <c r="M207" s="303" t="s">
        <v>1421</v>
      </c>
      <c r="N207" s="380">
        <v>20</v>
      </c>
      <c r="O207" s="85" t="s">
        <v>74</v>
      </c>
      <c r="P207" s="303">
        <v>3</v>
      </c>
      <c r="Q207" s="303">
        <v>5</v>
      </c>
      <c r="R207" s="303"/>
      <c r="S207" s="303"/>
      <c r="T207" s="303" t="s">
        <v>1388</v>
      </c>
      <c r="U207" s="303" t="s">
        <v>93</v>
      </c>
      <c r="V207" s="303" t="s">
        <v>103</v>
      </c>
      <c r="W207" s="303"/>
      <c r="X207" s="303"/>
      <c r="Y207" s="85" t="s">
        <v>402</v>
      </c>
      <c r="Z207" s="272"/>
      <c r="AA207" s="200"/>
      <c r="AB207" s="139"/>
      <c r="AC207" s="139"/>
      <c r="AD207" s="135"/>
      <c r="AE207" s="78"/>
      <c r="AF207" s="133"/>
      <c r="AG207" s="133"/>
      <c r="AH207" s="82"/>
      <c r="AI207" s="83"/>
      <c r="AJ207" s="83"/>
    </row>
    <row r="208" spans="2:36" s="71" customFormat="1" ht="79.5" customHeight="1" x14ac:dyDescent="0.25">
      <c r="B208" s="285" t="s">
        <v>364</v>
      </c>
      <c r="C208" s="86" t="s">
        <v>64</v>
      </c>
      <c r="D208" s="85" t="s">
        <v>1422</v>
      </c>
      <c r="E208" s="85" t="s">
        <v>1423</v>
      </c>
      <c r="F208" s="86"/>
      <c r="G208" s="86" t="s">
        <v>126</v>
      </c>
      <c r="H208" s="86" t="s">
        <v>69</v>
      </c>
      <c r="I208" s="85" t="s">
        <v>167</v>
      </c>
      <c r="J208" s="85" t="s">
        <v>387</v>
      </c>
      <c r="K208" s="85" t="s">
        <v>1424</v>
      </c>
      <c r="L208" s="303" t="s">
        <v>399</v>
      </c>
      <c r="M208" s="303" t="s">
        <v>399</v>
      </c>
      <c r="N208" s="380">
        <v>10</v>
      </c>
      <c r="O208" s="85" t="s">
        <v>74</v>
      </c>
      <c r="P208" s="303">
        <v>3</v>
      </c>
      <c r="Q208" s="303">
        <v>5</v>
      </c>
      <c r="R208" s="303"/>
      <c r="S208" s="303"/>
      <c r="T208" s="303" t="s">
        <v>1388</v>
      </c>
      <c r="U208" s="303" t="s">
        <v>93</v>
      </c>
      <c r="V208" s="303" t="s">
        <v>103</v>
      </c>
      <c r="W208" s="303"/>
      <c r="X208" s="303"/>
      <c r="Y208" s="85" t="s">
        <v>402</v>
      </c>
      <c r="Z208" s="272"/>
      <c r="AA208" s="200"/>
      <c r="AB208" s="139"/>
      <c r="AC208" s="139"/>
      <c r="AD208" s="135"/>
      <c r="AE208" s="78"/>
      <c r="AF208" s="133"/>
      <c r="AG208" s="133"/>
      <c r="AH208" s="82"/>
      <c r="AI208" s="83"/>
      <c r="AJ208" s="83"/>
    </row>
    <row r="209" spans="2:36" s="71" customFormat="1" ht="140.25" customHeight="1" x14ac:dyDescent="0.25">
      <c r="B209" s="284" t="s">
        <v>364</v>
      </c>
      <c r="C209" s="86" t="s">
        <v>64</v>
      </c>
      <c r="D209" s="85" t="s">
        <v>1425</v>
      </c>
      <c r="E209" s="85" t="s">
        <v>1426</v>
      </c>
      <c r="F209" s="86"/>
      <c r="G209" s="86" t="s">
        <v>117</v>
      </c>
      <c r="H209" s="86" t="s">
        <v>69</v>
      </c>
      <c r="I209" s="85" t="s">
        <v>167</v>
      </c>
      <c r="J209" s="85" t="s">
        <v>387</v>
      </c>
      <c r="K209" s="85" t="s">
        <v>1427</v>
      </c>
      <c r="L209" s="303" t="s">
        <v>1428</v>
      </c>
      <c r="M209" s="303" t="s">
        <v>1429</v>
      </c>
      <c r="N209" s="380">
        <v>100</v>
      </c>
      <c r="O209" s="85" t="s">
        <v>74</v>
      </c>
      <c r="P209" s="303">
        <v>3</v>
      </c>
      <c r="Q209" s="303">
        <v>5</v>
      </c>
      <c r="R209" s="303">
        <v>10</v>
      </c>
      <c r="S209" s="303"/>
      <c r="T209" s="303" t="s">
        <v>465</v>
      </c>
      <c r="U209" s="303" t="s">
        <v>76</v>
      </c>
      <c r="V209" s="303" t="s">
        <v>93</v>
      </c>
      <c r="W209" s="303" t="s">
        <v>103</v>
      </c>
      <c r="X209" s="303"/>
      <c r="Y209" s="85" t="s">
        <v>1406</v>
      </c>
      <c r="Z209" s="272"/>
      <c r="AA209" s="200"/>
      <c r="AB209" s="139"/>
      <c r="AC209" s="139"/>
      <c r="AD209" s="135"/>
      <c r="AE209" s="78"/>
      <c r="AF209" s="133"/>
      <c r="AG209" s="133"/>
      <c r="AH209" s="82"/>
      <c r="AI209" s="83"/>
      <c r="AJ209" s="83"/>
    </row>
    <row r="210" spans="2:36" s="71" customFormat="1" ht="219.75" customHeight="1" x14ac:dyDescent="0.25">
      <c r="B210" s="285" t="s">
        <v>364</v>
      </c>
      <c r="C210" s="86" t="s">
        <v>64</v>
      </c>
      <c r="D210" s="85" t="s">
        <v>1430</v>
      </c>
      <c r="E210" s="85" t="s">
        <v>1431</v>
      </c>
      <c r="F210" s="86"/>
      <c r="G210" s="86" t="s">
        <v>126</v>
      </c>
      <c r="H210" s="86" t="s">
        <v>69</v>
      </c>
      <c r="I210" s="85" t="s">
        <v>167</v>
      </c>
      <c r="J210" s="85" t="s">
        <v>387</v>
      </c>
      <c r="K210" s="85" t="s">
        <v>1432</v>
      </c>
      <c r="L210" s="303" t="s">
        <v>1401</v>
      </c>
      <c r="M210" s="303" t="s">
        <v>1433</v>
      </c>
      <c r="N210" s="380">
        <v>100</v>
      </c>
      <c r="O210" s="85" t="s">
        <v>74</v>
      </c>
      <c r="P210" s="303">
        <v>3</v>
      </c>
      <c r="Q210" s="303">
        <v>5</v>
      </c>
      <c r="R210" s="303">
        <v>10</v>
      </c>
      <c r="S210" s="303"/>
      <c r="T210" s="303" t="s">
        <v>465</v>
      </c>
      <c r="U210" s="303" t="s">
        <v>93</v>
      </c>
      <c r="V210" s="303" t="s">
        <v>103</v>
      </c>
      <c r="W210" s="303"/>
      <c r="X210" s="303"/>
      <c r="Y210" s="85" t="s">
        <v>1406</v>
      </c>
      <c r="Z210" s="272"/>
      <c r="AA210" s="200"/>
      <c r="AB210" s="139"/>
      <c r="AC210" s="139"/>
      <c r="AD210" s="135"/>
      <c r="AE210" s="78"/>
      <c r="AF210" s="133"/>
      <c r="AG210" s="133"/>
      <c r="AH210" s="82"/>
      <c r="AI210" s="83"/>
      <c r="AJ210" s="83"/>
    </row>
    <row r="211" spans="2:36" s="71" customFormat="1" ht="90" x14ac:dyDescent="0.25">
      <c r="B211" s="285" t="s">
        <v>364</v>
      </c>
      <c r="C211" s="86" t="s">
        <v>64</v>
      </c>
      <c r="D211" s="85" t="s">
        <v>1434</v>
      </c>
      <c r="E211" s="85" t="s">
        <v>1435</v>
      </c>
      <c r="F211" s="86"/>
      <c r="G211" s="86" t="s">
        <v>97</v>
      </c>
      <c r="H211" s="86" t="s">
        <v>69</v>
      </c>
      <c r="I211" s="85" t="s">
        <v>167</v>
      </c>
      <c r="J211" s="85" t="s">
        <v>1436</v>
      </c>
      <c r="K211" s="85" t="s">
        <v>1437</v>
      </c>
      <c r="L211" s="303" t="s">
        <v>1438</v>
      </c>
      <c r="M211" s="303" t="s">
        <v>1433</v>
      </c>
      <c r="N211" s="380">
        <v>30</v>
      </c>
      <c r="O211" s="85" t="s">
        <v>74</v>
      </c>
      <c r="P211" s="303">
        <v>3</v>
      </c>
      <c r="Q211" s="303">
        <v>5</v>
      </c>
      <c r="R211" s="303"/>
      <c r="S211" s="303"/>
      <c r="T211" s="303" t="s">
        <v>1388</v>
      </c>
      <c r="U211" s="303" t="s">
        <v>93</v>
      </c>
      <c r="V211" s="303" t="s">
        <v>103</v>
      </c>
      <c r="W211" s="303"/>
      <c r="X211" s="303"/>
      <c r="Y211" s="85" t="s">
        <v>402</v>
      </c>
      <c r="Z211" s="272"/>
      <c r="AA211" s="200"/>
      <c r="AB211" s="139"/>
      <c r="AC211" s="139"/>
      <c r="AD211" s="135"/>
      <c r="AE211" s="78"/>
      <c r="AF211" s="133"/>
      <c r="AG211" s="133"/>
      <c r="AH211" s="82"/>
      <c r="AI211" s="83"/>
      <c r="AJ211" s="83"/>
    </row>
    <row r="212" spans="2:36" s="71" customFormat="1" ht="75" x14ac:dyDescent="0.25">
      <c r="B212" s="285" t="s">
        <v>364</v>
      </c>
      <c r="C212" s="86" t="s">
        <v>64</v>
      </c>
      <c r="D212" s="85" t="s">
        <v>501</v>
      </c>
      <c r="E212" s="85" t="s">
        <v>1439</v>
      </c>
      <c r="F212" s="86"/>
      <c r="G212" s="86" t="s">
        <v>97</v>
      </c>
      <c r="H212" s="86" t="s">
        <v>69</v>
      </c>
      <c r="I212" s="85" t="s">
        <v>167</v>
      </c>
      <c r="J212" s="85" t="s">
        <v>690</v>
      </c>
      <c r="K212" s="85" t="s">
        <v>1440</v>
      </c>
      <c r="L212" s="303" t="s">
        <v>1441</v>
      </c>
      <c r="M212" s="303" t="s">
        <v>1442</v>
      </c>
      <c r="N212" s="380">
        <v>20</v>
      </c>
      <c r="O212" s="85" t="s">
        <v>74</v>
      </c>
      <c r="P212" s="303">
        <v>3</v>
      </c>
      <c r="Q212" s="303">
        <v>5</v>
      </c>
      <c r="R212" s="303"/>
      <c r="S212" s="303"/>
      <c r="T212" s="303" t="s">
        <v>1388</v>
      </c>
      <c r="U212" s="303" t="s">
        <v>93</v>
      </c>
      <c r="V212" s="303" t="s">
        <v>103</v>
      </c>
      <c r="W212" s="303"/>
      <c r="X212" s="303"/>
      <c r="Y212" s="85" t="s">
        <v>402</v>
      </c>
      <c r="Z212" s="272"/>
      <c r="AA212" s="200"/>
      <c r="AB212" s="139"/>
      <c r="AC212" s="139"/>
      <c r="AD212" s="135"/>
      <c r="AE212" s="135"/>
      <c r="AF212" s="133"/>
      <c r="AG212" s="133"/>
      <c r="AH212" s="82"/>
      <c r="AI212" s="83"/>
      <c r="AJ212" s="83"/>
    </row>
    <row r="213" spans="2:36" s="71" customFormat="1" ht="85.5" customHeight="1" x14ac:dyDescent="0.25">
      <c r="B213" s="285" t="s">
        <v>364</v>
      </c>
      <c r="C213" s="86" t="s">
        <v>64</v>
      </c>
      <c r="D213" s="85" t="s">
        <v>1443</v>
      </c>
      <c r="E213" s="85" t="s">
        <v>1444</v>
      </c>
      <c r="F213" s="86"/>
      <c r="G213" s="86" t="s">
        <v>117</v>
      </c>
      <c r="H213" s="86" t="s">
        <v>69</v>
      </c>
      <c r="I213" s="85" t="s">
        <v>167</v>
      </c>
      <c r="J213" s="85" t="s">
        <v>615</v>
      </c>
      <c r="K213" s="85" t="s">
        <v>1445</v>
      </c>
      <c r="L213" s="303" t="s">
        <v>627</v>
      </c>
      <c r="M213" s="303" t="s">
        <v>1446</v>
      </c>
      <c r="N213" s="380">
        <v>70</v>
      </c>
      <c r="O213" s="85" t="s">
        <v>74</v>
      </c>
      <c r="P213" s="303">
        <v>3</v>
      </c>
      <c r="Q213" s="303">
        <v>5</v>
      </c>
      <c r="R213" s="303">
        <v>10</v>
      </c>
      <c r="S213" s="303"/>
      <c r="T213" s="303" t="s">
        <v>679</v>
      </c>
      <c r="U213" s="303" t="s">
        <v>93</v>
      </c>
      <c r="V213" s="303" t="s">
        <v>103</v>
      </c>
      <c r="W213" s="303"/>
      <c r="X213" s="303"/>
      <c r="Y213" s="85" t="s">
        <v>674</v>
      </c>
      <c r="Z213" s="272"/>
      <c r="AA213" s="200"/>
      <c r="AB213" s="139"/>
      <c r="AC213" s="139"/>
      <c r="AD213" s="135"/>
      <c r="AE213" s="78"/>
      <c r="AF213" s="133"/>
      <c r="AG213" s="133"/>
      <c r="AH213" s="82"/>
      <c r="AI213" s="83"/>
      <c r="AJ213" s="83"/>
    </row>
    <row r="214" spans="2:36" s="71" customFormat="1" ht="60" x14ac:dyDescent="0.25">
      <c r="B214" s="297" t="s">
        <v>437</v>
      </c>
      <c r="C214" s="111" t="s">
        <v>64</v>
      </c>
      <c r="D214" s="98" t="s">
        <v>1447</v>
      </c>
      <c r="E214" s="98" t="s">
        <v>1448</v>
      </c>
      <c r="F214" s="111" t="s">
        <v>636</v>
      </c>
      <c r="G214" s="162" t="s">
        <v>87</v>
      </c>
      <c r="H214" s="463" t="s">
        <v>69</v>
      </c>
      <c r="I214" s="98" t="s">
        <v>167</v>
      </c>
      <c r="J214" s="98" t="s">
        <v>1449</v>
      </c>
      <c r="K214" s="98" t="s">
        <v>1450</v>
      </c>
      <c r="L214" s="162" t="s">
        <v>1451</v>
      </c>
      <c r="M214" s="162" t="s">
        <v>1452</v>
      </c>
      <c r="N214" s="565">
        <v>20</v>
      </c>
      <c r="O214" s="566" t="s">
        <v>74</v>
      </c>
      <c r="P214" s="162">
        <v>3</v>
      </c>
      <c r="Q214" s="162">
        <v>10</v>
      </c>
      <c r="R214" s="162"/>
      <c r="S214" s="162"/>
      <c r="T214" s="162" t="s">
        <v>594</v>
      </c>
      <c r="U214" s="162" t="s">
        <v>112</v>
      </c>
      <c r="V214" s="162" t="s">
        <v>93</v>
      </c>
      <c r="W214" s="162"/>
      <c r="X214" s="162"/>
      <c r="Y214" s="98" t="s">
        <v>1122</v>
      </c>
      <c r="Z214" s="119"/>
      <c r="AA214" s="107"/>
      <c r="AB214" s="119"/>
      <c r="AC214" s="119"/>
      <c r="AD214" s="118"/>
      <c r="AE214" s="107"/>
      <c r="AF214" s="118"/>
      <c r="AG214" s="118"/>
      <c r="AH214" s="231"/>
    </row>
    <row r="215" spans="2:36" s="83" customFormat="1" ht="60" x14ac:dyDescent="0.25">
      <c r="B215" s="301" t="s">
        <v>420</v>
      </c>
      <c r="C215" s="547" t="s">
        <v>64</v>
      </c>
      <c r="D215" s="541" t="s">
        <v>1453</v>
      </c>
      <c r="E215" s="541" t="s">
        <v>1454</v>
      </c>
      <c r="F215" s="547"/>
      <c r="G215" s="539" t="s">
        <v>117</v>
      </c>
      <c r="H215" s="584" t="s">
        <v>69</v>
      </c>
      <c r="I215" s="530" t="s">
        <v>167</v>
      </c>
      <c r="J215" s="530" t="s">
        <v>1455</v>
      </c>
      <c r="K215" s="530" t="s">
        <v>1456</v>
      </c>
      <c r="L215" s="539" t="s">
        <v>1457</v>
      </c>
      <c r="M215" s="539" t="s">
        <v>1458</v>
      </c>
      <c r="N215" s="589">
        <v>40</v>
      </c>
      <c r="O215" s="530" t="s">
        <v>74</v>
      </c>
      <c r="P215" s="539">
        <v>3</v>
      </c>
      <c r="Q215" s="539">
        <v>10</v>
      </c>
      <c r="R215" s="539"/>
      <c r="S215" s="539"/>
      <c r="T215" s="539" t="s">
        <v>1459</v>
      </c>
      <c r="U215" s="539" t="s">
        <v>93</v>
      </c>
      <c r="V215" s="539" t="s">
        <v>227</v>
      </c>
      <c r="W215" s="539"/>
      <c r="X215" s="539"/>
      <c r="Y215" s="530" t="s">
        <v>1460</v>
      </c>
      <c r="Z215" s="146"/>
      <c r="AA215" s="148"/>
      <c r="AB215" s="146"/>
      <c r="AC215" s="146"/>
      <c r="AD215" s="147"/>
      <c r="AE215" s="148"/>
      <c r="AF215" s="147"/>
      <c r="AG215" s="147"/>
      <c r="AH215" s="174"/>
    </row>
    <row r="216" spans="2:36" ht="64.5" customHeight="1" x14ac:dyDescent="0.25">
      <c r="B216" s="288" t="s">
        <v>364</v>
      </c>
      <c r="C216" s="280"/>
      <c r="D216" s="109"/>
      <c r="E216" s="105" t="s">
        <v>1461</v>
      </c>
      <c r="F216" s="123"/>
      <c r="G216" s="123" t="s">
        <v>117</v>
      </c>
      <c r="H216" s="123" t="s">
        <v>69</v>
      </c>
      <c r="I216" s="109" t="s">
        <v>167</v>
      </c>
      <c r="J216" s="109" t="s">
        <v>1462</v>
      </c>
      <c r="K216" s="105" t="s">
        <v>1463</v>
      </c>
      <c r="L216" s="163" t="s">
        <v>1464</v>
      </c>
      <c r="M216" s="163" t="s">
        <v>1465</v>
      </c>
      <c r="N216" s="331">
        <v>30</v>
      </c>
      <c r="O216" s="109" t="s">
        <v>74</v>
      </c>
      <c r="P216" s="163">
        <v>3</v>
      </c>
      <c r="Q216" s="163">
        <v>5</v>
      </c>
      <c r="R216" s="163"/>
      <c r="S216" s="163"/>
      <c r="T216" s="163" t="s">
        <v>1466</v>
      </c>
      <c r="U216" s="163" t="s">
        <v>76</v>
      </c>
      <c r="V216" s="163" t="s">
        <v>93</v>
      </c>
      <c r="W216" s="163" t="s">
        <v>103</v>
      </c>
      <c r="X216" s="163"/>
      <c r="Y216" s="109" t="s">
        <v>402</v>
      </c>
      <c r="Z216" s="282"/>
      <c r="AA216" s="279"/>
      <c r="AB216" s="154"/>
      <c r="AC216" s="154"/>
      <c r="AD216" s="140"/>
      <c r="AE216" s="106"/>
      <c r="AF216" s="141"/>
      <c r="AG216" s="141"/>
      <c r="AH216" s="155"/>
      <c r="AI216" s="83"/>
      <c r="AJ216" s="83"/>
    </row>
    <row r="217" spans="2:36" s="83" customFormat="1" ht="110.25" customHeight="1" x14ac:dyDescent="0.25">
      <c r="B217" s="301" t="s">
        <v>420</v>
      </c>
      <c r="C217" s="539" t="s">
        <v>64</v>
      </c>
      <c r="D217" s="530" t="s">
        <v>1467</v>
      </c>
      <c r="E217" s="530" t="s">
        <v>1468</v>
      </c>
      <c r="F217" s="539" t="s">
        <v>395</v>
      </c>
      <c r="G217" s="539" t="s">
        <v>175</v>
      </c>
      <c r="H217" s="539" t="s">
        <v>69</v>
      </c>
      <c r="I217" s="585" t="s">
        <v>167</v>
      </c>
      <c r="J217" s="530" t="s">
        <v>1469</v>
      </c>
      <c r="K217" s="585" t="s">
        <v>1470</v>
      </c>
      <c r="L217" s="539" t="s">
        <v>1471</v>
      </c>
      <c r="M217" s="539" t="s">
        <v>1472</v>
      </c>
      <c r="N217" s="586">
        <v>100</v>
      </c>
      <c r="O217" s="530" t="s">
        <v>74</v>
      </c>
      <c r="P217" s="539">
        <v>9</v>
      </c>
      <c r="Q217" s="539">
        <v>10</v>
      </c>
      <c r="R217" s="539">
        <v>11</v>
      </c>
      <c r="S217" s="539"/>
      <c r="T217" s="539" t="s">
        <v>1473</v>
      </c>
      <c r="U217" s="539" t="s">
        <v>227</v>
      </c>
      <c r="V217" s="539" t="s">
        <v>76</v>
      </c>
      <c r="W217" s="539" t="s">
        <v>93</v>
      </c>
      <c r="X217" s="539"/>
      <c r="Y217" s="530" t="s">
        <v>1474</v>
      </c>
      <c r="Z217" s="146"/>
      <c r="AA217" s="148"/>
      <c r="AB217" s="146"/>
      <c r="AC217" s="146"/>
      <c r="AD217" s="147"/>
      <c r="AE217" s="147"/>
      <c r="AF217" s="147"/>
      <c r="AG217" s="147"/>
      <c r="AH217" s="174"/>
    </row>
    <row r="218" spans="2:36" s="83" customFormat="1" ht="96.75" customHeight="1" x14ac:dyDescent="0.25">
      <c r="B218" s="301" t="s">
        <v>420</v>
      </c>
      <c r="C218" s="539" t="s">
        <v>64</v>
      </c>
      <c r="D218" s="530" t="s">
        <v>1475</v>
      </c>
      <c r="E218" s="530" t="s">
        <v>1476</v>
      </c>
      <c r="F218" s="539" t="s">
        <v>357</v>
      </c>
      <c r="G218" s="539" t="s">
        <v>1134</v>
      </c>
      <c r="H218" s="539" t="s">
        <v>69</v>
      </c>
      <c r="I218" s="585" t="s">
        <v>167</v>
      </c>
      <c r="J218" s="530" t="s">
        <v>1477</v>
      </c>
      <c r="K218" s="585" t="s">
        <v>1478</v>
      </c>
      <c r="L218" s="539" t="s">
        <v>1479</v>
      </c>
      <c r="M218" s="539" t="s">
        <v>1480</v>
      </c>
      <c r="N218" s="586">
        <v>200</v>
      </c>
      <c r="O218" s="530" t="s">
        <v>74</v>
      </c>
      <c r="P218" s="539">
        <v>3</v>
      </c>
      <c r="Q218" s="539">
        <v>10</v>
      </c>
      <c r="R218" s="539"/>
      <c r="S218" s="539"/>
      <c r="T218" s="539" t="s">
        <v>1481</v>
      </c>
      <c r="U218" s="539" t="s">
        <v>227</v>
      </c>
      <c r="V218" s="539" t="s">
        <v>93</v>
      </c>
      <c r="W218" s="539"/>
      <c r="X218" s="539"/>
      <c r="Y218" s="541" t="s">
        <v>436</v>
      </c>
      <c r="Z218" s="146"/>
      <c r="AA218" s="148"/>
      <c r="AB218" s="146"/>
      <c r="AC218" s="146"/>
      <c r="AD218" s="147"/>
      <c r="AE218" s="147"/>
      <c r="AF218" s="147"/>
      <c r="AG218" s="147"/>
      <c r="AH218" s="174"/>
    </row>
    <row r="219" spans="2:36" s="71" customFormat="1" ht="130.5" customHeight="1" x14ac:dyDescent="0.25">
      <c r="B219" s="580" t="s">
        <v>787</v>
      </c>
      <c r="C219" s="163" t="s">
        <v>64</v>
      </c>
      <c r="D219" s="130" t="s">
        <v>1482</v>
      </c>
      <c r="E219" s="130" t="s">
        <v>1483</v>
      </c>
      <c r="F219" s="163"/>
      <c r="G219" s="163" t="s">
        <v>117</v>
      </c>
      <c r="H219" s="163" t="s">
        <v>69</v>
      </c>
      <c r="I219" s="109" t="s">
        <v>167</v>
      </c>
      <c r="J219" s="546" t="s">
        <v>1484</v>
      </c>
      <c r="K219" s="453" t="s">
        <v>1485</v>
      </c>
      <c r="L219" s="167" t="s">
        <v>1486</v>
      </c>
      <c r="M219" s="163" t="s">
        <v>1487</v>
      </c>
      <c r="N219" s="581">
        <v>60</v>
      </c>
      <c r="O219" s="130" t="s">
        <v>74</v>
      </c>
      <c r="P219" s="163">
        <v>2</v>
      </c>
      <c r="Q219" s="163">
        <v>3</v>
      </c>
      <c r="R219" s="163">
        <v>10</v>
      </c>
      <c r="S219" s="163">
        <v>13</v>
      </c>
      <c r="T219" s="582" t="s">
        <v>1488</v>
      </c>
      <c r="U219" s="163" t="s">
        <v>93</v>
      </c>
      <c r="V219" s="163"/>
      <c r="W219" s="163"/>
      <c r="X219" s="163"/>
      <c r="Y219" s="411" t="s">
        <v>1489</v>
      </c>
      <c r="Z219" s="128"/>
      <c r="AA219" s="106"/>
      <c r="AB219" s="128"/>
      <c r="AC219" s="128"/>
      <c r="AD219" s="127"/>
      <c r="AE219" s="106"/>
      <c r="AF219" s="127"/>
      <c r="AG219" s="583"/>
      <c r="AH219" s="364"/>
    </row>
    <row r="220" spans="2:36" s="71" customFormat="1" ht="130.5" customHeight="1" x14ac:dyDescent="0.25">
      <c r="B220" s="177" t="s">
        <v>787</v>
      </c>
      <c r="C220" s="303" t="s">
        <v>64</v>
      </c>
      <c r="D220" s="85" t="s">
        <v>1490</v>
      </c>
      <c r="E220" s="85" t="s">
        <v>1491</v>
      </c>
      <c r="F220" s="303"/>
      <c r="G220" s="303" t="s">
        <v>117</v>
      </c>
      <c r="H220" s="303" t="s">
        <v>69</v>
      </c>
      <c r="I220" s="79" t="s">
        <v>167</v>
      </c>
      <c r="J220" s="449" t="s">
        <v>1492</v>
      </c>
      <c r="K220" s="85" t="s">
        <v>1493</v>
      </c>
      <c r="L220" s="131" t="s">
        <v>1494</v>
      </c>
      <c r="M220" s="303" t="s">
        <v>1495</v>
      </c>
      <c r="N220" s="380">
        <v>50</v>
      </c>
      <c r="O220" s="85" t="s">
        <v>74</v>
      </c>
      <c r="P220" s="303">
        <v>2</v>
      </c>
      <c r="Q220" s="303">
        <v>3</v>
      </c>
      <c r="R220" s="303">
        <v>10</v>
      </c>
      <c r="S220" s="303">
        <v>13</v>
      </c>
      <c r="T220" s="370" t="s">
        <v>1488</v>
      </c>
      <c r="U220" s="303" t="s">
        <v>93</v>
      </c>
      <c r="V220" s="303"/>
      <c r="W220" s="303"/>
      <c r="X220" s="303"/>
      <c r="Y220" s="85" t="s">
        <v>1496</v>
      </c>
      <c r="Z220" s="89"/>
      <c r="AA220" s="78"/>
      <c r="AB220" s="89"/>
      <c r="AC220" s="89"/>
      <c r="AD220" s="87"/>
      <c r="AE220" s="78"/>
      <c r="AF220" s="87"/>
      <c r="AG220" s="112"/>
      <c r="AH220" s="104"/>
    </row>
    <row r="221" spans="2:36" s="71" customFormat="1" ht="87" customHeight="1" x14ac:dyDescent="0.25">
      <c r="B221" s="296" t="s">
        <v>787</v>
      </c>
      <c r="C221" s="325" t="s">
        <v>64</v>
      </c>
      <c r="D221" s="85" t="s">
        <v>1497</v>
      </c>
      <c r="E221" s="85" t="s">
        <v>1498</v>
      </c>
      <c r="F221" s="303"/>
      <c r="G221" s="303" t="s">
        <v>117</v>
      </c>
      <c r="H221" s="303" t="s">
        <v>69</v>
      </c>
      <c r="I221" s="79" t="s">
        <v>167</v>
      </c>
      <c r="J221" s="449" t="s">
        <v>1499</v>
      </c>
      <c r="K221" s="85" t="s">
        <v>1500</v>
      </c>
      <c r="L221" s="131" t="s">
        <v>1501</v>
      </c>
      <c r="M221" s="303" t="s">
        <v>1502</v>
      </c>
      <c r="N221" s="125">
        <v>50</v>
      </c>
      <c r="O221" s="85" t="s">
        <v>74</v>
      </c>
      <c r="P221" s="303">
        <v>2</v>
      </c>
      <c r="Q221" s="303">
        <v>3</v>
      </c>
      <c r="R221" s="303">
        <v>10</v>
      </c>
      <c r="S221" s="303">
        <v>13</v>
      </c>
      <c r="T221" s="370" t="s">
        <v>1488</v>
      </c>
      <c r="U221" s="303" t="s">
        <v>93</v>
      </c>
      <c r="V221" s="303"/>
      <c r="W221" s="303"/>
      <c r="X221" s="303"/>
      <c r="Y221" s="309" t="s">
        <v>1503</v>
      </c>
      <c r="Z221" s="89"/>
      <c r="AA221" s="78"/>
      <c r="AB221" s="89"/>
      <c r="AC221" s="89"/>
      <c r="AD221" s="87"/>
      <c r="AE221" s="78"/>
      <c r="AF221" s="87"/>
      <c r="AG221" s="87"/>
      <c r="AH221" s="104"/>
    </row>
    <row r="222" spans="2:36" s="71" customFormat="1" ht="75" x14ac:dyDescent="0.25">
      <c r="B222" s="297" t="s">
        <v>787</v>
      </c>
      <c r="C222" s="463" t="s">
        <v>64</v>
      </c>
      <c r="D222" s="98" t="s">
        <v>1504</v>
      </c>
      <c r="E222" s="98" t="s">
        <v>1505</v>
      </c>
      <c r="F222" s="162"/>
      <c r="G222" s="162" t="s">
        <v>117</v>
      </c>
      <c r="H222" s="162" t="s">
        <v>69</v>
      </c>
      <c r="I222" s="108" t="s">
        <v>167</v>
      </c>
      <c r="J222" s="98" t="s">
        <v>1506</v>
      </c>
      <c r="K222" s="42" t="s">
        <v>1507</v>
      </c>
      <c r="L222" s="162" t="s">
        <v>1508</v>
      </c>
      <c r="M222" s="162" t="s">
        <v>1509</v>
      </c>
      <c r="N222" s="464">
        <v>50</v>
      </c>
      <c r="O222" s="98" t="s">
        <v>74</v>
      </c>
      <c r="P222" s="162">
        <v>2</v>
      </c>
      <c r="Q222" s="162">
        <v>3</v>
      </c>
      <c r="R222" s="162">
        <v>10</v>
      </c>
      <c r="S222" s="162">
        <v>13</v>
      </c>
      <c r="T222" s="370" t="s">
        <v>1488</v>
      </c>
      <c r="U222" s="162" t="s">
        <v>93</v>
      </c>
      <c r="V222" s="162"/>
      <c r="W222" s="162"/>
      <c r="X222" s="162"/>
      <c r="Y222" s="98" t="s">
        <v>1510</v>
      </c>
      <c r="Z222" s="119"/>
      <c r="AA222" s="78"/>
      <c r="AB222" s="119"/>
      <c r="AC222" s="119"/>
      <c r="AD222" s="118"/>
      <c r="AE222" s="107"/>
      <c r="AF222" s="118"/>
      <c r="AG222" s="118"/>
      <c r="AH222" s="231"/>
    </row>
    <row r="223" spans="2:36" s="71" customFormat="1" ht="140.25" customHeight="1" x14ac:dyDescent="0.25">
      <c r="B223" s="298" t="s">
        <v>787</v>
      </c>
      <c r="C223" s="465" t="s">
        <v>64</v>
      </c>
      <c r="D223" s="169" t="s">
        <v>1511</v>
      </c>
      <c r="E223" s="169" t="s">
        <v>1512</v>
      </c>
      <c r="F223" s="370"/>
      <c r="G223" s="370" t="s">
        <v>117</v>
      </c>
      <c r="H223" s="370" t="s">
        <v>69</v>
      </c>
      <c r="I223" s="315" t="s">
        <v>167</v>
      </c>
      <c r="J223" s="169" t="s">
        <v>1513</v>
      </c>
      <c r="K223" s="169" t="s">
        <v>1514</v>
      </c>
      <c r="L223" s="370" t="s">
        <v>1515</v>
      </c>
      <c r="M223" s="370" t="s">
        <v>1516</v>
      </c>
      <c r="N223" s="466">
        <v>50</v>
      </c>
      <c r="O223" s="169" t="s">
        <v>74</v>
      </c>
      <c r="P223" s="370">
        <v>2</v>
      </c>
      <c r="Q223" s="370">
        <v>3</v>
      </c>
      <c r="R223" s="370">
        <v>10</v>
      </c>
      <c r="S223" s="370">
        <v>13</v>
      </c>
      <c r="T223" s="370" t="s">
        <v>1488</v>
      </c>
      <c r="U223" s="370" t="s">
        <v>93</v>
      </c>
      <c r="V223" s="370"/>
      <c r="W223" s="370"/>
      <c r="X223" s="370"/>
      <c r="Y223" s="467" t="s">
        <v>1517</v>
      </c>
      <c r="Z223" s="232"/>
      <c r="AA223" s="78"/>
      <c r="AB223" s="232"/>
      <c r="AC223" s="232"/>
      <c r="AD223" s="233"/>
      <c r="AE223" s="117"/>
      <c r="AF223" s="233"/>
      <c r="AG223" s="87"/>
      <c r="AH223" s="234"/>
    </row>
    <row r="224" spans="2:36" ht="60" x14ac:dyDescent="0.25">
      <c r="B224" s="299" t="s">
        <v>364</v>
      </c>
      <c r="C224" s="123" t="s">
        <v>64</v>
      </c>
      <c r="D224" s="109" t="s">
        <v>1518</v>
      </c>
      <c r="E224" s="105" t="s">
        <v>1519</v>
      </c>
      <c r="F224" s="123"/>
      <c r="G224" s="123" t="s">
        <v>117</v>
      </c>
      <c r="H224" s="123" t="s">
        <v>69</v>
      </c>
      <c r="I224" s="171" t="s">
        <v>167</v>
      </c>
      <c r="J224" s="109" t="s">
        <v>397</v>
      </c>
      <c r="K224" s="105" t="s">
        <v>1520</v>
      </c>
      <c r="L224" s="163" t="s">
        <v>518</v>
      </c>
      <c r="M224" s="163" t="s">
        <v>1429</v>
      </c>
      <c r="N224" s="331">
        <v>30</v>
      </c>
      <c r="O224" s="109" t="s">
        <v>274</v>
      </c>
      <c r="P224" s="163">
        <v>11</v>
      </c>
      <c r="Q224" s="163">
        <v>15</v>
      </c>
      <c r="R224" s="163"/>
      <c r="S224" s="163"/>
      <c r="T224" s="163" t="s">
        <v>1521</v>
      </c>
      <c r="U224" s="163" t="s">
        <v>93</v>
      </c>
      <c r="V224" s="163" t="s">
        <v>103</v>
      </c>
      <c r="W224" s="163"/>
      <c r="X224" s="163"/>
      <c r="Y224" s="109" t="s">
        <v>402</v>
      </c>
      <c r="Z224" s="282"/>
      <c r="AA224" s="279"/>
      <c r="AB224" s="154"/>
      <c r="AC224" s="154"/>
      <c r="AD224" s="140"/>
      <c r="AE224" s="106"/>
      <c r="AF224" s="141"/>
      <c r="AG224" s="141"/>
      <c r="AH224" s="155"/>
      <c r="AI224" s="83"/>
      <c r="AJ224" s="83"/>
    </row>
    <row r="225" spans="1:37" s="71" customFormat="1" ht="75" x14ac:dyDescent="0.25">
      <c r="B225" s="300" t="s">
        <v>245</v>
      </c>
      <c r="C225" s="366" t="s">
        <v>64</v>
      </c>
      <c r="D225" s="309" t="s">
        <v>63</v>
      </c>
      <c r="E225" s="85" t="s">
        <v>1522</v>
      </c>
      <c r="F225" s="366"/>
      <c r="G225" s="86" t="s">
        <v>175</v>
      </c>
      <c r="H225" s="594" t="s">
        <v>69</v>
      </c>
      <c r="I225" s="315" t="s">
        <v>167</v>
      </c>
      <c r="J225" s="321" t="s">
        <v>1523</v>
      </c>
      <c r="K225" s="79" t="s">
        <v>1524</v>
      </c>
      <c r="L225" s="366" t="s">
        <v>63</v>
      </c>
      <c r="M225" s="86" t="s">
        <v>1525</v>
      </c>
      <c r="N225" s="304">
        <v>100</v>
      </c>
      <c r="O225" s="309" t="s">
        <v>74</v>
      </c>
      <c r="P225" s="303">
        <v>3</v>
      </c>
      <c r="Q225" s="303">
        <v>5</v>
      </c>
      <c r="R225" s="303">
        <v>11</v>
      </c>
      <c r="S225" s="303">
        <v>13</v>
      </c>
      <c r="T225" s="303" t="s">
        <v>1063</v>
      </c>
      <c r="U225" s="303" t="s">
        <v>227</v>
      </c>
      <c r="V225" s="303" t="s">
        <v>93</v>
      </c>
      <c r="W225" s="303"/>
      <c r="X225" s="303"/>
      <c r="Y225" s="85" t="s">
        <v>369</v>
      </c>
      <c r="Z225" s="89"/>
      <c r="AA225" s="78"/>
      <c r="AB225" s="89"/>
      <c r="AC225" s="89"/>
      <c r="AD225" s="87"/>
      <c r="AE225" s="78"/>
      <c r="AF225" s="112"/>
      <c r="AG225" s="87"/>
      <c r="AH225" s="104"/>
    </row>
    <row r="226" spans="1:37" s="71" customFormat="1" ht="91.5" customHeight="1" x14ac:dyDescent="0.25">
      <c r="B226" s="567" t="s">
        <v>245</v>
      </c>
      <c r="C226" s="568" t="s">
        <v>64</v>
      </c>
      <c r="D226" s="566" t="s">
        <v>364</v>
      </c>
      <c r="E226" s="566" t="s">
        <v>1526</v>
      </c>
      <c r="F226" s="568"/>
      <c r="G226" s="568" t="s">
        <v>117</v>
      </c>
      <c r="H226" s="595" t="s">
        <v>69</v>
      </c>
      <c r="I226" s="315" t="s">
        <v>167</v>
      </c>
      <c r="J226" s="599" t="s">
        <v>1527</v>
      </c>
      <c r="K226" s="108" t="s">
        <v>1528</v>
      </c>
      <c r="L226" s="111" t="s">
        <v>1529</v>
      </c>
      <c r="M226" s="111" t="s">
        <v>1530</v>
      </c>
      <c r="N226" s="305">
        <v>50</v>
      </c>
      <c r="O226" s="566" t="s">
        <v>74</v>
      </c>
      <c r="P226" s="162">
        <v>3</v>
      </c>
      <c r="Q226" s="162">
        <v>5</v>
      </c>
      <c r="R226" s="162">
        <v>10</v>
      </c>
      <c r="S226" s="162"/>
      <c r="T226" s="162" t="s">
        <v>1063</v>
      </c>
      <c r="U226" s="162" t="s">
        <v>227</v>
      </c>
      <c r="V226" s="162" t="s">
        <v>93</v>
      </c>
      <c r="W226" s="162"/>
      <c r="X226" s="162"/>
      <c r="Y226" s="98" t="s">
        <v>369</v>
      </c>
      <c r="Z226" s="119"/>
      <c r="AA226" s="107"/>
      <c r="AB226" s="119"/>
      <c r="AC226" s="119"/>
      <c r="AD226" s="118"/>
      <c r="AE226" s="107"/>
      <c r="AF226" s="118"/>
      <c r="AG226" s="118"/>
      <c r="AH226" s="231"/>
    </row>
    <row r="227" spans="1:37" s="99" customFormat="1" ht="60" x14ac:dyDescent="0.25">
      <c r="B227" s="301" t="s">
        <v>420</v>
      </c>
      <c r="C227" s="539" t="s">
        <v>64</v>
      </c>
      <c r="D227" s="530" t="s">
        <v>1531</v>
      </c>
      <c r="E227" s="541" t="s">
        <v>1532</v>
      </c>
      <c r="F227" s="539" t="s">
        <v>521</v>
      </c>
      <c r="G227" s="539" t="s">
        <v>1134</v>
      </c>
      <c r="H227" s="539" t="s">
        <v>69</v>
      </c>
      <c r="I227" s="604" t="s">
        <v>167</v>
      </c>
      <c r="J227" s="530" t="s">
        <v>1533</v>
      </c>
      <c r="K227" s="585" t="s">
        <v>1534</v>
      </c>
      <c r="L227" s="539" t="s">
        <v>1535</v>
      </c>
      <c r="M227" s="539" t="s">
        <v>1535</v>
      </c>
      <c r="N227" s="587">
        <v>20</v>
      </c>
      <c r="O227" s="530" t="s">
        <v>374</v>
      </c>
      <c r="P227" s="539">
        <v>3</v>
      </c>
      <c r="Q227" s="539">
        <v>10</v>
      </c>
      <c r="R227" s="539"/>
      <c r="S227" s="539"/>
      <c r="T227" s="539" t="s">
        <v>1536</v>
      </c>
      <c r="U227" s="539" t="s">
        <v>227</v>
      </c>
      <c r="V227" s="539" t="s">
        <v>93</v>
      </c>
      <c r="W227" s="539"/>
      <c r="X227" s="539"/>
      <c r="Y227" s="541" t="s">
        <v>402</v>
      </c>
      <c r="Z227" s="146"/>
      <c r="AA227" s="148"/>
      <c r="AB227" s="146"/>
      <c r="AC227" s="146"/>
      <c r="AD227" s="147"/>
      <c r="AE227" s="147"/>
      <c r="AF227" s="147"/>
      <c r="AG227" s="147"/>
      <c r="AH227" s="174"/>
    </row>
    <row r="228" spans="1:37" s="40" customFormat="1" ht="101.25" customHeight="1" x14ac:dyDescent="0.25">
      <c r="B228" s="302" t="s">
        <v>1090</v>
      </c>
      <c r="C228" s="163" t="s">
        <v>64</v>
      </c>
      <c r="D228" s="130" t="s">
        <v>1537</v>
      </c>
      <c r="E228" s="411" t="s">
        <v>1538</v>
      </c>
      <c r="F228" s="163"/>
      <c r="G228" s="163" t="s">
        <v>117</v>
      </c>
      <c r="H228" s="163" t="s">
        <v>69</v>
      </c>
      <c r="I228" s="399" t="s">
        <v>167</v>
      </c>
      <c r="J228" s="130" t="s">
        <v>1539</v>
      </c>
      <c r="K228" s="109" t="s">
        <v>1540</v>
      </c>
      <c r="L228" s="163" t="s">
        <v>1541</v>
      </c>
      <c r="M228" s="163" t="s">
        <v>1541</v>
      </c>
      <c r="N228" s="198">
        <v>5</v>
      </c>
      <c r="O228" s="130" t="s">
        <v>74</v>
      </c>
      <c r="P228" s="163">
        <v>3</v>
      </c>
      <c r="Q228" s="163">
        <v>5</v>
      </c>
      <c r="R228" s="163">
        <v>10</v>
      </c>
      <c r="S228" s="163">
        <v>11</v>
      </c>
      <c r="T228" s="163" t="s">
        <v>1139</v>
      </c>
      <c r="U228" s="163" t="s">
        <v>227</v>
      </c>
      <c r="V228" s="163"/>
      <c r="W228" s="163"/>
      <c r="X228" s="163"/>
      <c r="Y228" s="130" t="s">
        <v>1542</v>
      </c>
      <c r="Z228" s="508"/>
      <c r="AA228" s="204"/>
      <c r="AB228" s="509"/>
      <c r="AC228" s="509"/>
      <c r="AD228" s="510"/>
      <c r="AE228" s="510"/>
      <c r="AF228" s="510"/>
      <c r="AG228" s="510"/>
      <c r="AH228" s="176"/>
    </row>
    <row r="229" spans="1:37" s="71" customFormat="1" ht="162" customHeight="1" x14ac:dyDescent="0.25">
      <c r="B229" s="285" t="s">
        <v>327</v>
      </c>
      <c r="C229" s="95"/>
      <c r="D229" s="79"/>
      <c r="E229" s="79" t="s">
        <v>1543</v>
      </c>
      <c r="F229" s="86" t="s">
        <v>357</v>
      </c>
      <c r="G229" s="86" t="s">
        <v>126</v>
      </c>
      <c r="H229" s="86" t="s">
        <v>69</v>
      </c>
      <c r="I229" s="79" t="s">
        <v>167</v>
      </c>
      <c r="J229" s="85" t="s">
        <v>344</v>
      </c>
      <c r="K229" s="85" t="s">
        <v>1544</v>
      </c>
      <c r="L229" s="303" t="s">
        <v>464</v>
      </c>
      <c r="M229" s="303" t="s">
        <v>346</v>
      </c>
      <c r="N229" s="304">
        <v>60</v>
      </c>
      <c r="O229" s="79" t="s">
        <v>74</v>
      </c>
      <c r="P229" s="86">
        <v>3</v>
      </c>
      <c r="Q229" s="86">
        <v>4</v>
      </c>
      <c r="R229" s="86">
        <v>5</v>
      </c>
      <c r="S229" s="303">
        <v>10</v>
      </c>
      <c r="T229" s="303" t="s">
        <v>348</v>
      </c>
      <c r="U229" s="303" t="s">
        <v>76</v>
      </c>
      <c r="V229" s="303"/>
      <c r="W229" s="303"/>
      <c r="X229" s="303"/>
      <c r="Y229" s="166" t="s">
        <v>743</v>
      </c>
      <c r="Z229" s="277"/>
      <c r="AA229" s="277"/>
      <c r="AB229" s="148"/>
      <c r="AC229" s="523"/>
      <c r="AD229" s="524"/>
      <c r="AE229" s="523"/>
      <c r="AF229" s="523"/>
      <c r="AG229" s="524"/>
      <c r="AH229" s="526"/>
      <c r="AI229" s="83"/>
      <c r="AJ229" s="83"/>
    </row>
    <row r="230" spans="1:37" s="178" customFormat="1" ht="187.5" customHeight="1" x14ac:dyDescent="0.25">
      <c r="B230" s="284" t="s">
        <v>327</v>
      </c>
      <c r="C230" s="86" t="s">
        <v>64</v>
      </c>
      <c r="D230" s="87" t="s">
        <v>1545</v>
      </c>
      <c r="E230" s="87" t="s">
        <v>1546</v>
      </c>
      <c r="F230" s="86" t="s">
        <v>762</v>
      </c>
      <c r="G230" s="86" t="s">
        <v>97</v>
      </c>
      <c r="H230" s="86" t="s">
        <v>69</v>
      </c>
      <c r="I230" s="87" t="s">
        <v>167</v>
      </c>
      <c r="J230" s="87" t="s">
        <v>1547</v>
      </c>
      <c r="K230" s="87" t="s">
        <v>1548</v>
      </c>
      <c r="L230" s="86" t="s">
        <v>1549</v>
      </c>
      <c r="M230" s="86" t="s">
        <v>1550</v>
      </c>
      <c r="N230" s="417">
        <v>500</v>
      </c>
      <c r="O230" s="87" t="s">
        <v>74</v>
      </c>
      <c r="P230" s="86">
        <v>2</v>
      </c>
      <c r="Q230" s="86">
        <v>3</v>
      </c>
      <c r="R230" s="86">
        <v>4</v>
      </c>
      <c r="S230" s="86">
        <v>10</v>
      </c>
      <c r="T230" s="86" t="s">
        <v>1551</v>
      </c>
      <c r="U230" s="86" t="s">
        <v>112</v>
      </c>
      <c r="V230" s="86" t="s">
        <v>93</v>
      </c>
      <c r="W230" s="86" t="s">
        <v>76</v>
      </c>
      <c r="X230" s="86" t="s">
        <v>103</v>
      </c>
      <c r="Y230" s="449" t="s">
        <v>402</v>
      </c>
      <c r="Z230" s="169"/>
      <c r="AA230" s="117"/>
      <c r="AB230" s="169"/>
      <c r="AC230" s="169"/>
      <c r="AD230" s="532"/>
      <c r="AE230" s="169"/>
      <c r="AF230" s="169"/>
      <c r="AG230" s="533"/>
      <c r="AH230" s="175"/>
      <c r="AI230" s="71"/>
      <c r="AJ230" s="71"/>
      <c r="AK230" s="71"/>
    </row>
    <row r="231" spans="1:37" s="83" customFormat="1" ht="187.5" customHeight="1" x14ac:dyDescent="0.25">
      <c r="B231" s="156" t="s">
        <v>327</v>
      </c>
      <c r="C231" s="156" t="s">
        <v>64</v>
      </c>
      <c r="D231" s="135" t="s">
        <v>1552</v>
      </c>
      <c r="E231" s="135" t="s">
        <v>1553</v>
      </c>
      <c r="F231" s="156" t="s">
        <v>305</v>
      </c>
      <c r="G231" s="156" t="s">
        <v>97</v>
      </c>
      <c r="H231" s="156" t="s">
        <v>413</v>
      </c>
      <c r="I231" s="135" t="s">
        <v>167</v>
      </c>
      <c r="J231" s="135" t="s">
        <v>1554</v>
      </c>
      <c r="K231" s="135" t="s">
        <v>1555</v>
      </c>
      <c r="L231" s="156" t="s">
        <v>1556</v>
      </c>
      <c r="M231" s="156" t="s">
        <v>1557</v>
      </c>
      <c r="N231" s="548">
        <v>400</v>
      </c>
      <c r="O231" s="135" t="s">
        <v>74</v>
      </c>
      <c r="P231" s="156">
        <v>3</v>
      </c>
      <c r="Q231" s="156">
        <v>4</v>
      </c>
      <c r="R231" s="156">
        <v>5</v>
      </c>
      <c r="S231" s="156"/>
      <c r="T231" s="156" t="s">
        <v>1558</v>
      </c>
      <c r="U231" s="156" t="s">
        <v>112</v>
      </c>
      <c r="V231" s="156" t="s">
        <v>93</v>
      </c>
      <c r="W231" s="156" t="s">
        <v>76</v>
      </c>
      <c r="X231" s="156" t="s">
        <v>103</v>
      </c>
      <c r="Y231" s="545" t="s">
        <v>1187</v>
      </c>
      <c r="Z231" s="530"/>
      <c r="AA231" s="148"/>
      <c r="AB231" s="530"/>
      <c r="AC231" s="530"/>
      <c r="AD231" s="530"/>
      <c r="AE231" s="530"/>
      <c r="AF231" s="530"/>
      <c r="AG231" s="549"/>
      <c r="AH231" s="547"/>
    </row>
    <row r="232" spans="1:37" s="190" customFormat="1" ht="65.25" customHeight="1" x14ac:dyDescent="0.25">
      <c r="B232" s="285" t="s">
        <v>364</v>
      </c>
      <c r="C232" s="86" t="s">
        <v>64</v>
      </c>
      <c r="D232" s="85" t="s">
        <v>1559</v>
      </c>
      <c r="E232" s="85" t="s">
        <v>1560</v>
      </c>
      <c r="F232" s="86"/>
      <c r="G232" s="86" t="s">
        <v>117</v>
      </c>
      <c r="H232" s="86" t="s">
        <v>69</v>
      </c>
      <c r="I232" s="108" t="s">
        <v>167</v>
      </c>
      <c r="J232" s="79" t="s">
        <v>387</v>
      </c>
      <c r="K232" s="90" t="s">
        <v>1561</v>
      </c>
      <c r="L232" s="303" t="s">
        <v>1562</v>
      </c>
      <c r="M232" s="303" t="s">
        <v>1563</v>
      </c>
      <c r="N232" s="304">
        <v>40</v>
      </c>
      <c r="O232" s="79" t="s">
        <v>74</v>
      </c>
      <c r="P232" s="303">
        <v>3</v>
      </c>
      <c r="Q232" s="303">
        <v>5</v>
      </c>
      <c r="R232" s="303">
        <v>10</v>
      </c>
      <c r="S232" s="303"/>
      <c r="T232" s="303" t="s">
        <v>600</v>
      </c>
      <c r="U232" s="303" t="s">
        <v>93</v>
      </c>
      <c r="V232" s="303" t="s">
        <v>103</v>
      </c>
      <c r="W232" s="303"/>
      <c r="X232" s="88"/>
      <c r="Y232" s="79" t="s">
        <v>674</v>
      </c>
      <c r="Z232" s="282"/>
      <c r="AA232" s="279"/>
      <c r="AB232" s="154"/>
      <c r="AC232" s="154"/>
      <c r="AD232" s="140"/>
      <c r="AE232" s="140"/>
      <c r="AF232" s="140"/>
      <c r="AG232" s="140"/>
      <c r="AH232" s="155"/>
    </row>
    <row r="233" spans="1:37" s="265" customFormat="1" ht="60" x14ac:dyDescent="0.25">
      <c r="B233" s="371" t="s">
        <v>245</v>
      </c>
      <c r="C233" s="111" t="s">
        <v>64</v>
      </c>
      <c r="D233" s="119" t="s">
        <v>1564</v>
      </c>
      <c r="E233" s="119" t="s">
        <v>1565</v>
      </c>
      <c r="F233" s="372" t="s">
        <v>946</v>
      </c>
      <c r="G233" s="373" t="s">
        <v>1566</v>
      </c>
      <c r="H233" s="596" t="s">
        <v>69</v>
      </c>
      <c r="I233" s="315" t="s">
        <v>118</v>
      </c>
      <c r="J233" s="599" t="s">
        <v>1567</v>
      </c>
      <c r="K233" s="118" t="s">
        <v>1568</v>
      </c>
      <c r="L233" s="373" t="s">
        <v>1569</v>
      </c>
      <c r="M233" s="373" t="s">
        <v>1570</v>
      </c>
      <c r="N233" s="304">
        <v>10</v>
      </c>
      <c r="O233" s="119" t="s">
        <v>74</v>
      </c>
      <c r="P233" s="162">
        <v>3</v>
      </c>
      <c r="Q233" s="162">
        <v>5</v>
      </c>
      <c r="R233" s="162">
        <v>10</v>
      </c>
      <c r="S233" s="372"/>
      <c r="T233" s="373" t="s">
        <v>1571</v>
      </c>
      <c r="U233" s="162" t="s">
        <v>227</v>
      </c>
      <c r="V233" s="372"/>
      <c r="W233" s="303"/>
      <c r="X233" s="303"/>
      <c r="Y233" s="118" t="s">
        <v>369</v>
      </c>
      <c r="Z233" s="119"/>
      <c r="AA233" s="78"/>
      <c r="AB233" s="119"/>
      <c r="AC233" s="119"/>
      <c r="AD233" s="119"/>
      <c r="AE233" s="107"/>
      <c r="AF233" s="118"/>
      <c r="AG233" s="117"/>
      <c r="AH233" s="372"/>
    </row>
    <row r="234" spans="1:37" s="265" customFormat="1" ht="45" x14ac:dyDescent="0.25">
      <c r="B234" s="367" t="s">
        <v>245</v>
      </c>
      <c r="C234" s="175" t="s">
        <v>64</v>
      </c>
      <c r="D234" s="232" t="s">
        <v>355</v>
      </c>
      <c r="E234" s="233" t="s">
        <v>1572</v>
      </c>
      <c r="F234" s="368"/>
      <c r="G234" s="368" t="s">
        <v>117</v>
      </c>
      <c r="H234" s="597" t="s">
        <v>69</v>
      </c>
      <c r="I234" s="315" t="s">
        <v>167</v>
      </c>
      <c r="J234" s="602" t="s">
        <v>1573</v>
      </c>
      <c r="K234" s="233" t="s">
        <v>1574</v>
      </c>
      <c r="L234" s="369" t="s">
        <v>1569</v>
      </c>
      <c r="M234" s="369" t="s">
        <v>1575</v>
      </c>
      <c r="N234" s="304">
        <v>10</v>
      </c>
      <c r="O234" s="233" t="s">
        <v>274</v>
      </c>
      <c r="P234" s="370">
        <v>3</v>
      </c>
      <c r="Q234" s="370">
        <v>5</v>
      </c>
      <c r="R234" s="370">
        <v>10</v>
      </c>
      <c r="S234" s="368"/>
      <c r="T234" s="369" t="s">
        <v>1571</v>
      </c>
      <c r="U234" s="370" t="s">
        <v>227</v>
      </c>
      <c r="V234" s="368"/>
      <c r="W234" s="303"/>
      <c r="X234" s="303"/>
      <c r="Y234" s="233" t="s">
        <v>369</v>
      </c>
      <c r="Z234" s="232"/>
      <c r="AA234" s="78"/>
      <c r="AB234" s="232"/>
      <c r="AC234" s="232"/>
      <c r="AD234" s="232"/>
      <c r="AE234" s="117"/>
      <c r="AF234" s="233"/>
      <c r="AG234" s="232"/>
      <c r="AH234" s="368"/>
    </row>
    <row r="235" spans="1:37" s="538" customFormat="1" ht="135" x14ac:dyDescent="0.25">
      <c r="B235" s="535" t="s">
        <v>327</v>
      </c>
      <c r="C235" s="536"/>
      <c r="D235" s="146"/>
      <c r="E235" s="147" t="s">
        <v>1576</v>
      </c>
      <c r="F235" s="536" t="s">
        <v>357</v>
      </c>
      <c r="G235" s="534" t="s">
        <v>175</v>
      </c>
      <c r="H235" s="536" t="s">
        <v>69</v>
      </c>
      <c r="I235" s="135" t="s">
        <v>167</v>
      </c>
      <c r="J235" s="147" t="s">
        <v>1577</v>
      </c>
      <c r="K235" s="147" t="s">
        <v>1578</v>
      </c>
      <c r="L235" s="534" t="s">
        <v>1579</v>
      </c>
      <c r="M235" s="534" t="s">
        <v>1579</v>
      </c>
      <c r="N235" s="550">
        <v>60</v>
      </c>
      <c r="O235" s="146" t="s">
        <v>74</v>
      </c>
      <c r="P235" s="86">
        <v>2</v>
      </c>
      <c r="Q235" s="86">
        <v>4</v>
      </c>
      <c r="R235" s="86">
        <v>12</v>
      </c>
      <c r="S235" s="86"/>
      <c r="T235" s="534" t="s">
        <v>779</v>
      </c>
      <c r="U235" s="156"/>
      <c r="V235" s="156"/>
      <c r="W235" s="156"/>
      <c r="X235" s="156"/>
      <c r="Y235" s="537" t="s">
        <v>1580</v>
      </c>
      <c r="Z235" s="146"/>
      <c r="AA235" s="146"/>
      <c r="AB235" s="146"/>
      <c r="AC235" s="146"/>
      <c r="AD235" s="146"/>
      <c r="AE235" s="146"/>
      <c r="AF235" s="146"/>
      <c r="AG235" s="146"/>
      <c r="AH235" s="536"/>
    </row>
    <row r="236" spans="1:37" s="538" customFormat="1" ht="174" customHeight="1" x14ac:dyDescent="0.25">
      <c r="B236" s="535" t="s">
        <v>327</v>
      </c>
      <c r="C236" s="536"/>
      <c r="D236" s="146"/>
      <c r="E236" s="147" t="s">
        <v>1581</v>
      </c>
      <c r="F236" s="536"/>
      <c r="G236" s="536" t="s">
        <v>117</v>
      </c>
      <c r="H236" s="536" t="s">
        <v>69</v>
      </c>
      <c r="I236" s="135" t="s">
        <v>167</v>
      </c>
      <c r="J236" s="147" t="s">
        <v>1582</v>
      </c>
      <c r="K236" s="147" t="s">
        <v>1583</v>
      </c>
      <c r="L236" s="534" t="s">
        <v>778</v>
      </c>
      <c r="M236" s="547" t="s">
        <v>346</v>
      </c>
      <c r="N236" s="550">
        <v>60</v>
      </c>
      <c r="O236" s="146" t="s">
        <v>74</v>
      </c>
      <c r="P236" s="86">
        <v>3</v>
      </c>
      <c r="Q236" s="86">
        <v>10</v>
      </c>
      <c r="R236" s="86"/>
      <c r="S236" s="86"/>
      <c r="T236" s="534" t="s">
        <v>310</v>
      </c>
      <c r="U236" s="156" t="s">
        <v>227</v>
      </c>
      <c r="V236" s="156" t="s">
        <v>93</v>
      </c>
      <c r="W236" s="156"/>
      <c r="X236" s="156"/>
      <c r="Y236" s="540" t="s">
        <v>1584</v>
      </c>
      <c r="Z236" s="146"/>
      <c r="AA236" s="146"/>
      <c r="AB236" s="146"/>
      <c r="AC236" s="146"/>
      <c r="AD236" s="146"/>
      <c r="AE236" s="146"/>
      <c r="AF236" s="146"/>
      <c r="AG236" s="146"/>
      <c r="AH236" s="536"/>
    </row>
    <row r="237" spans="1:37" s="251" customFormat="1" ht="75" x14ac:dyDescent="0.25">
      <c r="A237" s="538"/>
      <c r="B237" s="535" t="s">
        <v>302</v>
      </c>
      <c r="C237" s="536"/>
      <c r="D237" s="146"/>
      <c r="E237" s="147" t="s">
        <v>1585</v>
      </c>
      <c r="F237" s="536" t="s">
        <v>728</v>
      </c>
      <c r="G237" s="534" t="s">
        <v>1566</v>
      </c>
      <c r="H237" s="536" t="s">
        <v>69</v>
      </c>
      <c r="I237" s="135" t="s">
        <v>118</v>
      </c>
      <c r="J237" s="147" t="s">
        <v>1586</v>
      </c>
      <c r="K237" s="147" t="s">
        <v>1587</v>
      </c>
      <c r="L237" s="534" t="s">
        <v>1588</v>
      </c>
      <c r="M237" s="547" t="s">
        <v>1589</v>
      </c>
      <c r="N237" s="550">
        <v>0</v>
      </c>
      <c r="O237" s="146" t="s">
        <v>74</v>
      </c>
      <c r="P237" s="86">
        <v>3</v>
      </c>
      <c r="Q237" s="86">
        <v>5</v>
      </c>
      <c r="R237" s="86"/>
      <c r="S237" s="86"/>
      <c r="T237" s="534" t="s">
        <v>1590</v>
      </c>
      <c r="U237" s="156" t="s">
        <v>227</v>
      </c>
      <c r="V237" s="156" t="s">
        <v>112</v>
      </c>
      <c r="W237" s="156" t="s">
        <v>93</v>
      </c>
      <c r="X237" s="156"/>
      <c r="Y237" s="540" t="s">
        <v>701</v>
      </c>
      <c r="Z237" s="146"/>
      <c r="AA237" s="146"/>
      <c r="AB237" s="146"/>
      <c r="AC237" s="146"/>
      <c r="AD237" s="146"/>
      <c r="AE237" s="146"/>
      <c r="AF237" s="146"/>
      <c r="AG237" s="146"/>
      <c r="AH237" s="536"/>
    </row>
    <row r="238" spans="1:37" s="251" customFormat="1" ht="75" x14ac:dyDescent="0.25">
      <c r="A238" s="538"/>
      <c r="B238" s="535" t="s">
        <v>302</v>
      </c>
      <c r="C238" s="536"/>
      <c r="D238" s="146"/>
      <c r="E238" s="147" t="s">
        <v>1591</v>
      </c>
      <c r="F238" s="536" t="s">
        <v>696</v>
      </c>
      <c r="G238" s="534" t="s">
        <v>175</v>
      </c>
      <c r="H238" s="536" t="s">
        <v>69</v>
      </c>
      <c r="I238" s="135" t="s">
        <v>118</v>
      </c>
      <c r="J238" s="147" t="s">
        <v>1592</v>
      </c>
      <c r="K238" s="147" t="s">
        <v>1593</v>
      </c>
      <c r="L238" s="534" t="s">
        <v>1594</v>
      </c>
      <c r="M238" s="547" t="s">
        <v>1595</v>
      </c>
      <c r="N238" s="550">
        <v>0</v>
      </c>
      <c r="O238" s="146" t="s">
        <v>74</v>
      </c>
      <c r="P238" s="86">
        <v>3</v>
      </c>
      <c r="Q238" s="86">
        <v>5</v>
      </c>
      <c r="R238" s="86"/>
      <c r="S238" s="86"/>
      <c r="T238" s="534" t="s">
        <v>1590</v>
      </c>
      <c r="U238" s="156" t="s">
        <v>227</v>
      </c>
      <c r="V238" s="156" t="s">
        <v>112</v>
      </c>
      <c r="W238" s="156" t="s">
        <v>93</v>
      </c>
      <c r="X238" s="156"/>
      <c r="Y238" s="540" t="s">
        <v>1147</v>
      </c>
      <c r="Z238" s="146"/>
      <c r="AA238" s="146"/>
      <c r="AB238" s="146"/>
      <c r="AC238" s="146"/>
      <c r="AD238" s="146"/>
      <c r="AE238" s="146"/>
      <c r="AF238" s="146"/>
      <c r="AG238" s="146"/>
      <c r="AH238" s="536"/>
    </row>
    <row r="239" spans="1:37" s="71" customFormat="1" ht="267" customHeight="1" x14ac:dyDescent="0.25">
      <c r="B239" s="285" t="s">
        <v>1596</v>
      </c>
      <c r="C239" s="156" t="s">
        <v>64</v>
      </c>
      <c r="D239" s="469" t="s">
        <v>1597</v>
      </c>
      <c r="E239" s="723" t="s">
        <v>1598</v>
      </c>
      <c r="F239" s="156"/>
      <c r="G239" s="156" t="s">
        <v>117</v>
      </c>
      <c r="H239" s="156" t="s">
        <v>69</v>
      </c>
      <c r="I239" s="469" t="s">
        <v>167</v>
      </c>
      <c r="J239" s="469" t="s">
        <v>1599</v>
      </c>
      <c r="K239" s="469" t="s">
        <v>1600</v>
      </c>
      <c r="L239" s="483" t="s">
        <v>1601</v>
      </c>
      <c r="M239" s="483" t="s">
        <v>1602</v>
      </c>
      <c r="N239" s="484">
        <v>2495</v>
      </c>
      <c r="O239" s="469" t="s">
        <v>274</v>
      </c>
      <c r="P239" s="483">
        <v>2</v>
      </c>
      <c r="Q239" s="483">
        <v>4</v>
      </c>
      <c r="R239" s="483">
        <v>5</v>
      </c>
      <c r="S239" s="483">
        <v>10</v>
      </c>
      <c r="T239" s="483" t="s">
        <v>1603</v>
      </c>
      <c r="U239" s="483" t="s">
        <v>227</v>
      </c>
      <c r="V239" s="483"/>
      <c r="W239" s="483"/>
      <c r="X239" s="483"/>
      <c r="Y239" s="469" t="s">
        <v>1604</v>
      </c>
      <c r="Z239" s="133"/>
      <c r="AA239" s="133"/>
      <c r="AB239" s="133"/>
      <c r="AC239" s="133"/>
      <c r="AD239" s="133"/>
      <c r="AE239" s="133"/>
      <c r="AF239" s="133"/>
      <c r="AG239" s="133"/>
      <c r="AH239" s="82"/>
      <c r="AI239" s="83"/>
      <c r="AJ239" s="83"/>
    </row>
    <row r="240" spans="1:37" s="251" customFormat="1" ht="289.5" customHeight="1" x14ac:dyDescent="0.25">
      <c r="B240" s="727" t="s">
        <v>1605</v>
      </c>
      <c r="C240" s="727" t="s">
        <v>64</v>
      </c>
      <c r="D240" s="725" t="s">
        <v>1606</v>
      </c>
      <c r="E240" s="232" t="s">
        <v>1607</v>
      </c>
      <c r="F240" s="727"/>
      <c r="G240" s="727" t="s">
        <v>117</v>
      </c>
      <c r="H240" s="727" t="s">
        <v>69</v>
      </c>
      <c r="I240" s="469" t="s">
        <v>167</v>
      </c>
      <c r="J240" s="725" t="s">
        <v>1608</v>
      </c>
      <c r="K240" s="725" t="s">
        <v>1609</v>
      </c>
      <c r="L240" s="362" t="s">
        <v>1610</v>
      </c>
      <c r="M240" s="362" t="s">
        <v>1611</v>
      </c>
      <c r="N240" s="726">
        <v>3000.12</v>
      </c>
      <c r="O240" s="725" t="s">
        <v>274</v>
      </c>
      <c r="P240" s="483">
        <v>2</v>
      </c>
      <c r="Q240" s="483">
        <v>4</v>
      </c>
      <c r="R240" s="483">
        <v>5</v>
      </c>
      <c r="S240" s="483">
        <v>10</v>
      </c>
      <c r="T240" s="362" t="s">
        <v>1603</v>
      </c>
      <c r="U240" s="483" t="s">
        <v>227</v>
      </c>
      <c r="V240" s="727"/>
      <c r="W240" s="368"/>
      <c r="X240" s="727"/>
      <c r="Y240" s="725" t="s">
        <v>1604</v>
      </c>
      <c r="Z240" s="724"/>
      <c r="AA240" s="724"/>
      <c r="AB240" s="724"/>
      <c r="AC240" s="724"/>
      <c r="AD240" s="724"/>
      <c r="AE240" s="724"/>
      <c r="AF240" s="724"/>
      <c r="AG240" s="724"/>
      <c r="AH240" s="724"/>
    </row>
    <row r="241" spans="2:23" s="251" customFormat="1" x14ac:dyDescent="0.25">
      <c r="B241" s="387"/>
      <c r="D241" s="265"/>
      <c r="E241" s="265"/>
      <c r="K241" s="266"/>
      <c r="W241" s="265"/>
    </row>
    <row r="242" spans="2:23" s="251" customFormat="1" x14ac:dyDescent="0.25">
      <c r="B242" s="387"/>
      <c r="D242" s="265"/>
      <c r="E242" s="265"/>
      <c r="K242" s="266"/>
      <c r="W242" s="265"/>
    </row>
    <row r="243" spans="2:23" s="251" customFormat="1" x14ac:dyDescent="0.25">
      <c r="B243" s="387"/>
      <c r="D243" s="265"/>
      <c r="E243" s="265"/>
      <c r="K243" s="266"/>
      <c r="W243" s="265"/>
    </row>
    <row r="244" spans="2:23" s="251" customFormat="1" x14ac:dyDescent="0.25">
      <c r="B244" s="387"/>
      <c r="D244" s="265"/>
      <c r="E244" s="265"/>
      <c r="K244" s="266"/>
      <c r="W244" s="265"/>
    </row>
    <row r="245" spans="2:23" s="251" customFormat="1" x14ac:dyDescent="0.25">
      <c r="B245" s="387"/>
      <c r="D245" s="265"/>
      <c r="E245" s="265"/>
      <c r="K245" s="266"/>
      <c r="W245" s="265"/>
    </row>
    <row r="246" spans="2:23" s="251" customFormat="1" x14ac:dyDescent="0.25">
      <c r="B246" s="387"/>
      <c r="D246" s="265"/>
      <c r="E246" s="265"/>
      <c r="K246" s="266"/>
      <c r="W246" s="265"/>
    </row>
    <row r="247" spans="2:23" s="251" customFormat="1" x14ac:dyDescent="0.25">
      <c r="B247" s="387"/>
      <c r="D247" s="265"/>
      <c r="E247" s="265"/>
      <c r="K247" s="266"/>
      <c r="W247" s="265"/>
    </row>
    <row r="248" spans="2:23" s="251" customFormat="1" x14ac:dyDescent="0.25">
      <c r="B248" s="387"/>
      <c r="D248" s="265"/>
      <c r="E248" s="265"/>
      <c r="K248" s="266"/>
      <c r="W248" s="265"/>
    </row>
    <row r="249" spans="2:23" s="251" customFormat="1" x14ac:dyDescent="0.25">
      <c r="B249" s="387"/>
      <c r="D249" s="265"/>
      <c r="E249" s="265"/>
      <c r="K249" s="266"/>
      <c r="W249" s="265"/>
    </row>
    <row r="250" spans="2:23" s="251" customFormat="1" x14ac:dyDescent="0.25">
      <c r="B250" s="387"/>
      <c r="D250" s="265"/>
      <c r="E250" s="265"/>
      <c r="K250" s="266"/>
      <c r="W250" s="265"/>
    </row>
    <row r="251" spans="2:23" s="251" customFormat="1" x14ac:dyDescent="0.25">
      <c r="B251" s="387"/>
      <c r="D251" s="265"/>
      <c r="E251" s="265"/>
      <c r="K251" s="266"/>
      <c r="W251" s="265"/>
    </row>
    <row r="252" spans="2:23" s="251" customFormat="1" x14ac:dyDescent="0.25">
      <c r="B252" s="387"/>
      <c r="D252" s="265"/>
      <c r="E252" s="265"/>
      <c r="K252" s="266"/>
      <c r="W252" s="265"/>
    </row>
    <row r="253" spans="2:23" s="251" customFormat="1" x14ac:dyDescent="0.25">
      <c r="B253" s="387"/>
      <c r="D253" s="265"/>
      <c r="E253" s="265"/>
      <c r="K253" s="266"/>
      <c r="W253" s="265"/>
    </row>
    <row r="254" spans="2:23" s="251" customFormat="1" x14ac:dyDescent="0.25">
      <c r="B254" s="387"/>
      <c r="D254" s="265"/>
      <c r="E254" s="265"/>
      <c r="K254" s="266"/>
      <c r="W254" s="265"/>
    </row>
    <row r="255" spans="2:23" s="251" customFormat="1" x14ac:dyDescent="0.25">
      <c r="B255" s="387"/>
      <c r="D255" s="265"/>
      <c r="E255" s="265"/>
      <c r="K255" s="266"/>
      <c r="W255" s="265"/>
    </row>
    <row r="256" spans="2:23" s="251" customFormat="1" x14ac:dyDescent="0.25">
      <c r="B256" s="387"/>
      <c r="D256" s="265"/>
      <c r="E256" s="265"/>
      <c r="K256" s="266"/>
      <c r="W256" s="265"/>
    </row>
    <row r="257" spans="2:23" s="251" customFormat="1" x14ac:dyDescent="0.25">
      <c r="B257" s="387"/>
      <c r="D257" s="265"/>
      <c r="E257" s="265"/>
      <c r="K257" s="266"/>
      <c r="W257" s="265"/>
    </row>
    <row r="258" spans="2:23" s="251" customFormat="1" x14ac:dyDescent="0.25">
      <c r="B258" s="387"/>
      <c r="D258" s="265"/>
      <c r="E258" s="265"/>
      <c r="K258" s="266"/>
      <c r="W258" s="265"/>
    </row>
    <row r="259" spans="2:23" s="251" customFormat="1" x14ac:dyDescent="0.25">
      <c r="B259" s="387"/>
      <c r="D259" s="265"/>
      <c r="E259" s="265"/>
      <c r="K259" s="266"/>
      <c r="W259" s="265"/>
    </row>
    <row r="260" spans="2:23" s="251" customFormat="1" x14ac:dyDescent="0.25">
      <c r="B260" s="387"/>
      <c r="D260" s="265"/>
      <c r="E260" s="265"/>
      <c r="K260" s="266"/>
      <c r="W260" s="265"/>
    </row>
    <row r="261" spans="2:23" s="251" customFormat="1" x14ac:dyDescent="0.25">
      <c r="B261" s="387"/>
      <c r="D261" s="265"/>
      <c r="E261" s="265"/>
      <c r="K261" s="266"/>
      <c r="W261" s="265"/>
    </row>
    <row r="262" spans="2:23" s="251" customFormat="1" x14ac:dyDescent="0.25">
      <c r="B262" s="387"/>
      <c r="D262" s="265"/>
      <c r="E262" s="265"/>
      <c r="K262" s="266"/>
      <c r="W262" s="265"/>
    </row>
    <row r="263" spans="2:23" s="251" customFormat="1" x14ac:dyDescent="0.25">
      <c r="B263" s="387"/>
      <c r="D263" s="265"/>
      <c r="E263" s="265"/>
      <c r="K263" s="266"/>
      <c r="W263" s="265"/>
    </row>
    <row r="264" spans="2:23" s="251" customFormat="1" x14ac:dyDescent="0.25">
      <c r="B264" s="387"/>
      <c r="D264" s="265"/>
      <c r="E264" s="265"/>
      <c r="K264" s="266"/>
      <c r="W264" s="265"/>
    </row>
    <row r="265" spans="2:23" s="251" customFormat="1" x14ac:dyDescent="0.25">
      <c r="B265" s="387"/>
      <c r="D265" s="265"/>
      <c r="E265" s="265"/>
      <c r="K265" s="266"/>
      <c r="W265" s="265"/>
    </row>
    <row r="266" spans="2:23" s="251" customFormat="1" x14ac:dyDescent="0.25">
      <c r="B266" s="387"/>
      <c r="D266" s="265"/>
      <c r="E266" s="265"/>
      <c r="K266" s="266"/>
      <c r="W266" s="265"/>
    </row>
    <row r="267" spans="2:23" s="251" customFormat="1" x14ac:dyDescent="0.25">
      <c r="B267" s="387"/>
      <c r="D267" s="265"/>
      <c r="E267" s="265"/>
      <c r="K267" s="266"/>
      <c r="W267" s="265"/>
    </row>
    <row r="268" spans="2:23" s="251" customFormat="1" x14ac:dyDescent="0.25">
      <c r="B268" s="387"/>
      <c r="D268" s="265"/>
      <c r="E268" s="265"/>
      <c r="K268" s="266"/>
      <c r="W268" s="265"/>
    </row>
    <row r="269" spans="2:23" s="251" customFormat="1" x14ac:dyDescent="0.25">
      <c r="B269" s="387"/>
      <c r="D269" s="265"/>
      <c r="E269" s="265"/>
      <c r="K269" s="266"/>
      <c r="W269" s="265"/>
    </row>
    <row r="270" spans="2:23" s="251" customFormat="1" x14ac:dyDescent="0.25">
      <c r="B270" s="387"/>
      <c r="D270" s="265"/>
      <c r="E270" s="265"/>
      <c r="K270" s="266"/>
      <c r="W270" s="265"/>
    </row>
    <row r="271" spans="2:23" s="251" customFormat="1" x14ac:dyDescent="0.25">
      <c r="B271" s="387"/>
      <c r="D271" s="265"/>
      <c r="E271" s="265"/>
      <c r="K271" s="266"/>
      <c r="W271" s="265"/>
    </row>
    <row r="272" spans="2:23" s="251" customFormat="1" x14ac:dyDescent="0.25">
      <c r="B272" s="387"/>
      <c r="D272" s="265"/>
      <c r="E272" s="265"/>
      <c r="K272" s="266"/>
      <c r="W272" s="265"/>
    </row>
    <row r="273" spans="2:23" s="251" customFormat="1" x14ac:dyDescent="0.25">
      <c r="B273" s="387"/>
      <c r="D273" s="265"/>
      <c r="E273" s="265"/>
      <c r="K273" s="266"/>
      <c r="W273" s="265"/>
    </row>
    <row r="274" spans="2:23" s="251" customFormat="1" x14ac:dyDescent="0.25">
      <c r="B274" s="387"/>
      <c r="D274" s="265"/>
      <c r="E274" s="265"/>
      <c r="K274" s="266"/>
      <c r="W274" s="265"/>
    </row>
    <row r="275" spans="2:23" s="251" customFormat="1" x14ac:dyDescent="0.25">
      <c r="B275" s="387"/>
      <c r="D275" s="265"/>
      <c r="E275" s="265"/>
      <c r="K275" s="266"/>
      <c r="W275" s="265"/>
    </row>
    <row r="276" spans="2:23" s="251" customFormat="1" x14ac:dyDescent="0.25">
      <c r="B276" s="387"/>
      <c r="D276" s="265"/>
      <c r="E276" s="265"/>
      <c r="K276" s="266"/>
      <c r="W276" s="265"/>
    </row>
    <row r="277" spans="2:23" s="251" customFormat="1" x14ac:dyDescent="0.25">
      <c r="B277" s="387"/>
      <c r="D277" s="265"/>
      <c r="E277" s="265"/>
      <c r="K277" s="266"/>
      <c r="W277" s="265"/>
    </row>
    <row r="278" spans="2:23" s="251" customFormat="1" x14ac:dyDescent="0.25">
      <c r="B278" s="387"/>
      <c r="D278" s="265"/>
      <c r="E278" s="265"/>
      <c r="K278" s="266"/>
      <c r="W278" s="265"/>
    </row>
    <row r="279" spans="2:23" s="251" customFormat="1" x14ac:dyDescent="0.25">
      <c r="B279" s="387"/>
      <c r="D279" s="265"/>
      <c r="E279" s="265"/>
      <c r="K279" s="266"/>
      <c r="W279" s="265"/>
    </row>
    <row r="280" spans="2:23" s="251" customFormat="1" x14ac:dyDescent="0.25">
      <c r="B280" s="387"/>
      <c r="D280" s="265"/>
      <c r="E280" s="265"/>
      <c r="K280" s="266"/>
      <c r="W280" s="265"/>
    </row>
    <row r="281" spans="2:23" s="251" customFormat="1" x14ac:dyDescent="0.25">
      <c r="B281" s="387"/>
      <c r="D281" s="265"/>
      <c r="E281" s="265"/>
      <c r="K281" s="266"/>
      <c r="W281" s="265"/>
    </row>
    <row r="282" spans="2:23" s="251" customFormat="1" x14ac:dyDescent="0.25">
      <c r="B282" s="387"/>
      <c r="D282" s="265"/>
      <c r="E282" s="265"/>
      <c r="K282" s="266"/>
      <c r="W282" s="265"/>
    </row>
    <row r="283" spans="2:23" s="251" customFormat="1" x14ac:dyDescent="0.25">
      <c r="B283" s="387"/>
      <c r="D283" s="265"/>
      <c r="E283" s="265"/>
      <c r="K283" s="266"/>
      <c r="W283" s="265"/>
    </row>
    <row r="284" spans="2:23" s="251" customFormat="1" x14ac:dyDescent="0.25">
      <c r="B284" s="387"/>
      <c r="D284" s="265"/>
      <c r="E284" s="265"/>
      <c r="K284" s="266"/>
      <c r="W284" s="265"/>
    </row>
    <row r="285" spans="2:23" s="251" customFormat="1" x14ac:dyDescent="0.25">
      <c r="B285" s="387"/>
      <c r="D285" s="265"/>
      <c r="E285" s="265"/>
      <c r="K285" s="266"/>
      <c r="W285" s="265"/>
    </row>
    <row r="286" spans="2:23" s="251" customFormat="1" x14ac:dyDescent="0.25">
      <c r="B286" s="387"/>
      <c r="D286" s="265"/>
      <c r="E286" s="265"/>
      <c r="K286" s="266"/>
      <c r="W286" s="265"/>
    </row>
    <row r="287" spans="2:23" s="251" customFormat="1" x14ac:dyDescent="0.25">
      <c r="B287" s="387"/>
      <c r="D287" s="265"/>
      <c r="E287" s="265"/>
      <c r="K287" s="266"/>
      <c r="W287" s="265"/>
    </row>
    <row r="288" spans="2:23" s="251" customFormat="1" x14ac:dyDescent="0.25">
      <c r="B288" s="387"/>
      <c r="D288" s="265"/>
      <c r="E288" s="265"/>
      <c r="K288" s="266"/>
      <c r="W288" s="265"/>
    </row>
    <row r="289" spans="2:23" s="251" customFormat="1" x14ac:dyDescent="0.25">
      <c r="B289" s="387"/>
      <c r="D289" s="265"/>
      <c r="E289" s="265"/>
      <c r="K289" s="266"/>
      <c r="W289" s="265"/>
    </row>
    <row r="290" spans="2:23" s="251" customFormat="1" x14ac:dyDescent="0.25">
      <c r="B290" s="387"/>
      <c r="D290" s="265"/>
      <c r="E290" s="265"/>
      <c r="K290" s="266"/>
      <c r="W290" s="265"/>
    </row>
    <row r="291" spans="2:23" s="251" customFormat="1" x14ac:dyDescent="0.25">
      <c r="B291" s="387"/>
      <c r="D291" s="265"/>
      <c r="E291" s="265"/>
      <c r="K291" s="266"/>
      <c r="W291" s="265"/>
    </row>
    <row r="292" spans="2:23" s="251" customFormat="1" x14ac:dyDescent="0.25">
      <c r="B292" s="387"/>
      <c r="D292" s="265"/>
      <c r="E292" s="265"/>
      <c r="K292" s="266"/>
      <c r="W292" s="265"/>
    </row>
    <row r="293" spans="2:23" s="251" customFormat="1" x14ac:dyDescent="0.25">
      <c r="B293" s="387"/>
      <c r="D293" s="265"/>
      <c r="E293" s="265"/>
      <c r="K293" s="266"/>
      <c r="W293" s="265"/>
    </row>
    <row r="294" spans="2:23" s="251" customFormat="1" x14ac:dyDescent="0.25">
      <c r="B294" s="387"/>
      <c r="D294" s="265"/>
      <c r="E294" s="265"/>
      <c r="K294" s="266"/>
      <c r="W294" s="265"/>
    </row>
    <row r="295" spans="2:23" s="251" customFormat="1" x14ac:dyDescent="0.25">
      <c r="B295" s="387"/>
      <c r="D295" s="265"/>
      <c r="E295" s="265"/>
      <c r="K295" s="266"/>
      <c r="W295" s="265"/>
    </row>
    <row r="296" spans="2:23" s="251" customFormat="1" x14ac:dyDescent="0.25">
      <c r="B296" s="387"/>
      <c r="D296" s="265"/>
      <c r="E296" s="265"/>
      <c r="K296" s="266"/>
      <c r="W296" s="265"/>
    </row>
    <row r="297" spans="2:23" s="251" customFormat="1" x14ac:dyDescent="0.25">
      <c r="B297" s="387"/>
      <c r="D297" s="265"/>
      <c r="E297" s="265"/>
      <c r="K297" s="266"/>
      <c r="W297" s="265"/>
    </row>
    <row r="298" spans="2:23" s="251" customFormat="1" x14ac:dyDescent="0.25">
      <c r="B298" s="387"/>
      <c r="D298" s="265"/>
      <c r="E298" s="265"/>
      <c r="K298" s="266"/>
      <c r="W298" s="265"/>
    </row>
    <row r="299" spans="2:23" s="251" customFormat="1" x14ac:dyDescent="0.25">
      <c r="B299" s="387"/>
      <c r="D299" s="265"/>
      <c r="E299" s="265"/>
      <c r="K299" s="266"/>
      <c r="W299" s="265"/>
    </row>
    <row r="300" spans="2:23" s="251" customFormat="1" x14ac:dyDescent="0.25">
      <c r="B300" s="387"/>
      <c r="D300" s="265"/>
      <c r="E300" s="265"/>
      <c r="K300" s="266"/>
      <c r="W300" s="265"/>
    </row>
    <row r="301" spans="2:23" s="251" customFormat="1" x14ac:dyDescent="0.25">
      <c r="B301" s="387"/>
      <c r="D301" s="265"/>
      <c r="E301" s="265"/>
      <c r="K301" s="266"/>
      <c r="W301" s="265"/>
    </row>
    <row r="302" spans="2:23" s="251" customFormat="1" x14ac:dyDescent="0.25">
      <c r="B302" s="387"/>
      <c r="D302" s="265"/>
      <c r="E302" s="265"/>
      <c r="K302" s="266"/>
      <c r="W302" s="265"/>
    </row>
    <row r="303" spans="2:23" s="251" customFormat="1" x14ac:dyDescent="0.25">
      <c r="B303" s="387"/>
      <c r="D303" s="265"/>
      <c r="E303" s="265"/>
      <c r="K303" s="266"/>
      <c r="W303" s="265"/>
    </row>
    <row r="304" spans="2:23" s="251" customFormat="1" x14ac:dyDescent="0.25">
      <c r="B304" s="387"/>
      <c r="D304" s="265"/>
      <c r="E304" s="265"/>
      <c r="K304" s="266"/>
      <c r="W304" s="265"/>
    </row>
    <row r="305" spans="2:23" s="251" customFormat="1" x14ac:dyDescent="0.25">
      <c r="B305" s="387"/>
      <c r="D305" s="265"/>
      <c r="E305" s="265"/>
      <c r="K305" s="266"/>
      <c r="W305" s="265"/>
    </row>
    <row r="306" spans="2:23" s="251" customFormat="1" x14ac:dyDescent="0.25">
      <c r="B306" s="387"/>
      <c r="D306" s="265"/>
      <c r="E306" s="265"/>
      <c r="K306" s="266"/>
      <c r="W306" s="265"/>
    </row>
    <row r="307" spans="2:23" s="251" customFormat="1" x14ac:dyDescent="0.25">
      <c r="B307" s="387"/>
      <c r="D307" s="265"/>
      <c r="E307" s="265"/>
      <c r="K307" s="266"/>
      <c r="W307" s="265"/>
    </row>
    <row r="308" spans="2:23" s="251" customFormat="1" x14ac:dyDescent="0.25">
      <c r="B308" s="387"/>
      <c r="D308" s="265"/>
      <c r="E308" s="265"/>
      <c r="K308" s="266"/>
      <c r="W308" s="265"/>
    </row>
    <row r="309" spans="2:23" s="251" customFormat="1" x14ac:dyDescent="0.25">
      <c r="B309" s="387"/>
      <c r="D309" s="265"/>
      <c r="E309" s="265"/>
      <c r="K309" s="266"/>
      <c r="W309" s="265"/>
    </row>
    <row r="310" spans="2:23" s="251" customFormat="1" x14ac:dyDescent="0.25">
      <c r="B310" s="387"/>
      <c r="D310" s="265"/>
      <c r="E310" s="265"/>
      <c r="K310" s="266"/>
      <c r="W310" s="265"/>
    </row>
    <row r="311" spans="2:23" s="251" customFormat="1" x14ac:dyDescent="0.25">
      <c r="B311" s="387"/>
      <c r="D311" s="265"/>
      <c r="E311" s="265"/>
      <c r="K311" s="266"/>
      <c r="W311" s="265"/>
    </row>
    <row r="312" spans="2:23" s="251" customFormat="1" x14ac:dyDescent="0.25">
      <c r="B312" s="387"/>
      <c r="D312" s="265"/>
      <c r="E312" s="265"/>
      <c r="K312" s="266"/>
      <c r="W312" s="265"/>
    </row>
    <row r="313" spans="2:23" s="251" customFormat="1" x14ac:dyDescent="0.25">
      <c r="B313" s="387"/>
      <c r="D313" s="265"/>
      <c r="E313" s="265"/>
      <c r="K313" s="266"/>
      <c r="W313" s="265"/>
    </row>
    <row r="314" spans="2:23" s="251" customFormat="1" x14ac:dyDescent="0.25">
      <c r="B314" s="387"/>
      <c r="D314" s="265"/>
      <c r="E314" s="265"/>
      <c r="K314" s="266"/>
      <c r="W314" s="265"/>
    </row>
    <row r="315" spans="2:23" s="251" customFormat="1" x14ac:dyDescent="0.25">
      <c r="B315" s="387"/>
      <c r="D315" s="265"/>
      <c r="E315" s="265"/>
      <c r="K315" s="266"/>
      <c r="W315" s="265"/>
    </row>
    <row r="316" spans="2:23" s="251" customFormat="1" x14ac:dyDescent="0.25">
      <c r="B316" s="387"/>
      <c r="D316" s="265"/>
      <c r="E316" s="265"/>
      <c r="K316" s="266"/>
      <c r="W316" s="265"/>
    </row>
    <row r="317" spans="2:23" s="251" customFormat="1" x14ac:dyDescent="0.25">
      <c r="B317" s="387"/>
      <c r="D317" s="265"/>
      <c r="E317" s="265"/>
      <c r="K317" s="266"/>
      <c r="W317" s="265"/>
    </row>
    <row r="318" spans="2:23" s="251" customFormat="1" x14ac:dyDescent="0.25">
      <c r="B318" s="387"/>
      <c r="D318" s="265"/>
      <c r="E318" s="265"/>
      <c r="K318" s="266"/>
      <c r="W318" s="265"/>
    </row>
    <row r="319" spans="2:23" s="251" customFormat="1" x14ac:dyDescent="0.25">
      <c r="B319" s="387"/>
      <c r="D319" s="265"/>
      <c r="E319" s="265"/>
      <c r="K319" s="266"/>
      <c r="W319" s="265"/>
    </row>
    <row r="320" spans="2:23" s="251" customFormat="1" x14ac:dyDescent="0.25">
      <c r="B320" s="387"/>
      <c r="D320" s="265"/>
      <c r="E320" s="265"/>
      <c r="K320" s="266"/>
      <c r="W320" s="265"/>
    </row>
    <row r="321" spans="2:23" s="251" customFormat="1" x14ac:dyDescent="0.25">
      <c r="B321" s="387"/>
      <c r="D321" s="265"/>
      <c r="E321" s="265"/>
      <c r="K321" s="266"/>
      <c r="W321" s="265"/>
    </row>
    <row r="322" spans="2:23" s="251" customFormat="1" x14ac:dyDescent="0.25">
      <c r="B322" s="387"/>
      <c r="D322" s="265"/>
      <c r="E322" s="265"/>
      <c r="K322" s="266"/>
      <c r="W322" s="265"/>
    </row>
    <row r="323" spans="2:23" s="251" customFormat="1" x14ac:dyDescent="0.25">
      <c r="B323" s="387"/>
      <c r="D323" s="265"/>
      <c r="E323" s="265"/>
      <c r="K323" s="266"/>
      <c r="W323" s="265"/>
    </row>
    <row r="324" spans="2:23" s="251" customFormat="1" x14ac:dyDescent="0.25">
      <c r="B324" s="387"/>
      <c r="D324" s="265"/>
      <c r="E324" s="265"/>
      <c r="K324" s="266"/>
      <c r="W324" s="265"/>
    </row>
    <row r="325" spans="2:23" s="251" customFormat="1" x14ac:dyDescent="0.25">
      <c r="B325" s="387"/>
      <c r="D325" s="265"/>
      <c r="E325" s="265"/>
      <c r="K325" s="266"/>
      <c r="W325" s="265"/>
    </row>
    <row r="326" spans="2:23" s="251" customFormat="1" x14ac:dyDescent="0.25">
      <c r="B326" s="387"/>
      <c r="D326" s="265"/>
      <c r="E326" s="265"/>
      <c r="K326" s="266"/>
      <c r="W326" s="265"/>
    </row>
    <row r="327" spans="2:23" s="251" customFormat="1" x14ac:dyDescent="0.25">
      <c r="B327" s="387"/>
      <c r="D327" s="265"/>
      <c r="E327" s="265"/>
      <c r="K327" s="266"/>
      <c r="W327" s="265"/>
    </row>
    <row r="328" spans="2:23" s="251" customFormat="1" x14ac:dyDescent="0.25">
      <c r="B328" s="387"/>
      <c r="D328" s="265"/>
      <c r="E328" s="265"/>
      <c r="K328" s="266"/>
      <c r="W328" s="265"/>
    </row>
    <row r="329" spans="2:23" s="251" customFormat="1" x14ac:dyDescent="0.25">
      <c r="B329" s="387"/>
      <c r="D329" s="265"/>
      <c r="E329" s="265"/>
      <c r="K329" s="266"/>
      <c r="W329" s="265"/>
    </row>
    <row r="330" spans="2:23" s="251" customFormat="1" x14ac:dyDescent="0.25">
      <c r="B330" s="387"/>
      <c r="D330" s="265"/>
      <c r="E330" s="265"/>
      <c r="K330" s="266"/>
      <c r="W330" s="265"/>
    </row>
    <row r="331" spans="2:23" s="251" customFormat="1" x14ac:dyDescent="0.25">
      <c r="B331" s="387"/>
      <c r="D331" s="265"/>
      <c r="E331" s="265"/>
      <c r="K331" s="266"/>
      <c r="W331" s="265"/>
    </row>
    <row r="332" spans="2:23" s="251" customFormat="1" x14ac:dyDescent="0.25">
      <c r="B332" s="387"/>
      <c r="D332" s="265"/>
      <c r="E332" s="265"/>
      <c r="K332" s="266"/>
      <c r="W332" s="265"/>
    </row>
    <row r="333" spans="2:23" s="251" customFormat="1" x14ac:dyDescent="0.25">
      <c r="B333" s="387"/>
      <c r="D333" s="265"/>
      <c r="E333" s="265"/>
      <c r="K333" s="266"/>
      <c r="W333" s="265"/>
    </row>
    <row r="334" spans="2:23" s="251" customFormat="1" x14ac:dyDescent="0.25">
      <c r="B334" s="387"/>
      <c r="D334" s="265"/>
      <c r="E334" s="265"/>
      <c r="K334" s="266"/>
      <c r="W334" s="265"/>
    </row>
    <row r="335" spans="2:23" s="251" customFormat="1" x14ac:dyDescent="0.25">
      <c r="B335" s="387"/>
      <c r="D335" s="265"/>
      <c r="E335" s="265"/>
      <c r="K335" s="266"/>
      <c r="W335" s="265"/>
    </row>
    <row r="336" spans="2:23" s="251" customFormat="1" x14ac:dyDescent="0.25">
      <c r="B336" s="387"/>
      <c r="D336" s="265"/>
      <c r="E336" s="265"/>
      <c r="K336" s="266"/>
      <c r="W336" s="265"/>
    </row>
    <row r="337" spans="2:23" s="251" customFormat="1" x14ac:dyDescent="0.25">
      <c r="B337" s="387"/>
      <c r="D337" s="265"/>
      <c r="E337" s="265"/>
      <c r="K337" s="266"/>
      <c r="W337" s="265"/>
    </row>
    <row r="338" spans="2:23" s="251" customFormat="1" x14ac:dyDescent="0.25">
      <c r="B338" s="387"/>
      <c r="D338" s="265"/>
      <c r="E338" s="265"/>
      <c r="K338" s="266"/>
      <c r="W338" s="265"/>
    </row>
    <row r="339" spans="2:23" s="251" customFormat="1" x14ac:dyDescent="0.25">
      <c r="B339" s="387"/>
      <c r="D339" s="265"/>
      <c r="E339" s="265"/>
      <c r="K339" s="266"/>
      <c r="W339" s="265"/>
    </row>
    <row r="340" spans="2:23" s="251" customFormat="1" x14ac:dyDescent="0.25">
      <c r="B340" s="387"/>
      <c r="D340" s="265"/>
      <c r="E340" s="265"/>
      <c r="K340" s="266"/>
      <c r="W340" s="265"/>
    </row>
    <row r="341" spans="2:23" s="251" customFormat="1" x14ac:dyDescent="0.25">
      <c r="B341" s="387"/>
      <c r="D341" s="265"/>
      <c r="E341" s="265"/>
      <c r="K341" s="266"/>
      <c r="W341" s="265"/>
    </row>
    <row r="342" spans="2:23" s="251" customFormat="1" x14ac:dyDescent="0.25">
      <c r="B342" s="387"/>
      <c r="D342" s="265"/>
      <c r="E342" s="265"/>
      <c r="K342" s="266"/>
      <c r="W342" s="265"/>
    </row>
    <row r="343" spans="2:23" s="251" customFormat="1" x14ac:dyDescent="0.25">
      <c r="B343" s="387"/>
      <c r="D343" s="265"/>
      <c r="E343" s="265"/>
      <c r="K343" s="266"/>
      <c r="W343" s="265"/>
    </row>
    <row r="344" spans="2:23" s="251" customFormat="1" x14ac:dyDescent="0.25">
      <c r="B344" s="387"/>
      <c r="D344" s="265"/>
      <c r="E344" s="265"/>
      <c r="K344" s="266"/>
      <c r="W344" s="265"/>
    </row>
    <row r="345" spans="2:23" s="251" customFormat="1" x14ac:dyDescent="0.25">
      <c r="B345" s="387"/>
      <c r="D345" s="265"/>
      <c r="E345" s="265"/>
      <c r="K345" s="266"/>
      <c r="W345" s="265"/>
    </row>
    <row r="346" spans="2:23" s="251" customFormat="1" x14ac:dyDescent="0.25">
      <c r="B346" s="387"/>
      <c r="D346" s="265"/>
      <c r="E346" s="265"/>
      <c r="K346" s="266"/>
      <c r="W346" s="265"/>
    </row>
    <row r="347" spans="2:23" s="251" customFormat="1" x14ac:dyDescent="0.25">
      <c r="B347" s="387"/>
      <c r="D347" s="265"/>
      <c r="E347" s="265"/>
      <c r="K347" s="266"/>
      <c r="W347" s="265"/>
    </row>
    <row r="348" spans="2:23" s="251" customFormat="1" x14ac:dyDescent="0.25">
      <c r="B348" s="387"/>
      <c r="D348" s="265"/>
      <c r="E348" s="265"/>
      <c r="K348" s="266"/>
      <c r="W348" s="265"/>
    </row>
    <row r="349" spans="2:23" s="251" customFormat="1" x14ac:dyDescent="0.25">
      <c r="B349" s="387"/>
      <c r="D349" s="265"/>
      <c r="E349" s="265"/>
      <c r="K349" s="266"/>
      <c r="W349" s="265"/>
    </row>
    <row r="350" spans="2:23" s="251" customFormat="1" x14ac:dyDescent="0.25">
      <c r="B350" s="387"/>
      <c r="D350" s="265"/>
      <c r="E350" s="265"/>
      <c r="K350" s="266"/>
      <c r="W350" s="265"/>
    </row>
    <row r="351" spans="2:23" s="251" customFormat="1" x14ac:dyDescent="0.25">
      <c r="B351" s="387"/>
      <c r="D351" s="265"/>
      <c r="E351" s="265"/>
      <c r="K351" s="266"/>
      <c r="W351" s="265"/>
    </row>
    <row r="352" spans="2:23" s="251" customFormat="1" x14ac:dyDescent="0.25">
      <c r="B352" s="387"/>
      <c r="D352" s="265"/>
      <c r="E352" s="265"/>
      <c r="K352" s="266"/>
      <c r="W352" s="265"/>
    </row>
    <row r="353" spans="2:23" s="251" customFormat="1" x14ac:dyDescent="0.25">
      <c r="B353" s="387"/>
      <c r="D353" s="265"/>
      <c r="E353" s="265"/>
      <c r="K353" s="266"/>
      <c r="W353" s="265"/>
    </row>
    <row r="354" spans="2:23" s="251" customFormat="1" x14ac:dyDescent="0.25">
      <c r="B354" s="387"/>
      <c r="D354" s="265"/>
      <c r="E354" s="265"/>
      <c r="K354" s="266"/>
      <c r="W354" s="265"/>
    </row>
    <row r="355" spans="2:23" s="251" customFormat="1" x14ac:dyDescent="0.25">
      <c r="B355" s="387"/>
      <c r="D355" s="265"/>
      <c r="E355" s="265"/>
      <c r="K355" s="266"/>
      <c r="W355" s="265"/>
    </row>
    <row r="356" spans="2:23" s="251" customFormat="1" x14ac:dyDescent="0.25">
      <c r="B356" s="387"/>
      <c r="D356" s="265"/>
      <c r="E356" s="265"/>
      <c r="K356" s="266"/>
      <c r="W356" s="265"/>
    </row>
    <row r="357" spans="2:23" s="251" customFormat="1" x14ac:dyDescent="0.25">
      <c r="B357" s="387"/>
      <c r="D357" s="265"/>
      <c r="E357" s="265"/>
      <c r="K357" s="266"/>
      <c r="W357" s="265"/>
    </row>
    <row r="358" spans="2:23" s="251" customFormat="1" x14ac:dyDescent="0.25">
      <c r="B358" s="387"/>
      <c r="D358" s="265"/>
      <c r="E358" s="265"/>
      <c r="K358" s="266"/>
      <c r="W358" s="265"/>
    </row>
    <row r="359" spans="2:23" s="251" customFormat="1" x14ac:dyDescent="0.25">
      <c r="B359" s="387"/>
      <c r="D359" s="265"/>
      <c r="E359" s="265"/>
      <c r="K359" s="266"/>
      <c r="W359" s="265"/>
    </row>
    <row r="360" spans="2:23" s="251" customFormat="1" x14ac:dyDescent="0.25">
      <c r="B360" s="387"/>
      <c r="D360" s="265"/>
      <c r="E360" s="265"/>
      <c r="K360" s="266"/>
      <c r="W360" s="265"/>
    </row>
    <row r="361" spans="2:23" s="251" customFormat="1" x14ac:dyDescent="0.25">
      <c r="B361" s="387"/>
      <c r="D361" s="265"/>
      <c r="E361" s="265"/>
      <c r="K361" s="266"/>
      <c r="W361" s="265"/>
    </row>
    <row r="362" spans="2:23" s="251" customFormat="1" x14ac:dyDescent="0.25">
      <c r="B362" s="387"/>
      <c r="D362" s="265"/>
      <c r="E362" s="265"/>
      <c r="K362" s="266"/>
      <c r="W362" s="265"/>
    </row>
    <row r="363" spans="2:23" s="251" customFormat="1" x14ac:dyDescent="0.25">
      <c r="B363" s="387"/>
      <c r="D363" s="265"/>
      <c r="E363" s="265"/>
      <c r="K363" s="266"/>
      <c r="W363" s="265"/>
    </row>
    <row r="364" spans="2:23" s="251" customFormat="1" x14ac:dyDescent="0.25">
      <c r="B364" s="387"/>
      <c r="D364" s="265"/>
      <c r="E364" s="265"/>
      <c r="K364" s="266"/>
      <c r="W364" s="265"/>
    </row>
    <row r="365" spans="2:23" s="251" customFormat="1" x14ac:dyDescent="0.25">
      <c r="B365" s="387"/>
      <c r="D365" s="265"/>
      <c r="E365" s="265"/>
      <c r="K365" s="266"/>
      <c r="W365" s="265"/>
    </row>
    <row r="366" spans="2:23" s="251" customFormat="1" x14ac:dyDescent="0.25">
      <c r="B366" s="387"/>
      <c r="D366" s="265"/>
      <c r="E366" s="265"/>
      <c r="K366" s="266"/>
      <c r="W366" s="265"/>
    </row>
    <row r="367" spans="2:23" s="251" customFormat="1" x14ac:dyDescent="0.25">
      <c r="B367" s="387"/>
      <c r="D367" s="265"/>
      <c r="E367" s="265"/>
      <c r="K367" s="266"/>
      <c r="W367" s="265"/>
    </row>
    <row r="368" spans="2:23" s="251" customFormat="1" x14ac:dyDescent="0.25">
      <c r="B368" s="387"/>
      <c r="D368" s="265"/>
      <c r="E368" s="265"/>
      <c r="K368" s="266"/>
      <c r="W368" s="265"/>
    </row>
    <row r="369" spans="2:23" s="251" customFormat="1" x14ac:dyDescent="0.25">
      <c r="B369" s="387"/>
      <c r="D369" s="265"/>
      <c r="E369" s="265"/>
      <c r="K369" s="266"/>
      <c r="W369" s="265"/>
    </row>
    <row r="370" spans="2:23" s="251" customFormat="1" x14ac:dyDescent="0.25">
      <c r="B370" s="387"/>
      <c r="D370" s="265"/>
      <c r="E370" s="265"/>
      <c r="K370" s="266"/>
      <c r="W370" s="265"/>
    </row>
    <row r="371" spans="2:23" s="251" customFormat="1" x14ac:dyDescent="0.25">
      <c r="B371" s="387"/>
      <c r="D371" s="265"/>
      <c r="E371" s="265"/>
      <c r="K371" s="266"/>
      <c r="W371" s="265"/>
    </row>
    <row r="372" spans="2:23" s="251" customFormat="1" x14ac:dyDescent="0.25">
      <c r="B372" s="387"/>
      <c r="D372" s="265"/>
      <c r="E372" s="265"/>
      <c r="K372" s="266"/>
      <c r="W372" s="265"/>
    </row>
    <row r="373" spans="2:23" s="251" customFormat="1" x14ac:dyDescent="0.25">
      <c r="B373" s="387"/>
      <c r="D373" s="265"/>
      <c r="E373" s="265"/>
      <c r="K373" s="266"/>
      <c r="W373" s="265"/>
    </row>
    <row r="374" spans="2:23" s="251" customFormat="1" x14ac:dyDescent="0.25">
      <c r="B374" s="387"/>
      <c r="D374" s="265"/>
      <c r="E374" s="265"/>
      <c r="K374" s="266"/>
      <c r="W374" s="265"/>
    </row>
    <row r="375" spans="2:23" s="251" customFormat="1" x14ac:dyDescent="0.25">
      <c r="B375" s="387"/>
      <c r="D375" s="265"/>
      <c r="E375" s="265"/>
      <c r="K375" s="266"/>
      <c r="W375" s="265"/>
    </row>
    <row r="376" spans="2:23" s="251" customFormat="1" x14ac:dyDescent="0.25">
      <c r="B376" s="387"/>
      <c r="D376" s="265"/>
      <c r="E376" s="265"/>
      <c r="K376" s="266"/>
      <c r="W376" s="265"/>
    </row>
    <row r="377" spans="2:23" s="251" customFormat="1" x14ac:dyDescent="0.25">
      <c r="B377" s="387"/>
      <c r="D377" s="265"/>
      <c r="E377" s="265"/>
      <c r="K377" s="266"/>
      <c r="W377" s="265"/>
    </row>
    <row r="378" spans="2:23" s="251" customFormat="1" x14ac:dyDescent="0.25">
      <c r="B378" s="387"/>
      <c r="D378" s="265"/>
      <c r="E378" s="265"/>
      <c r="K378" s="266"/>
      <c r="W378" s="265"/>
    </row>
    <row r="379" spans="2:23" s="251" customFormat="1" x14ac:dyDescent="0.25">
      <c r="B379" s="387"/>
      <c r="D379" s="265"/>
      <c r="E379" s="265"/>
      <c r="K379" s="266"/>
      <c r="W379" s="265"/>
    </row>
    <row r="380" spans="2:23" s="251" customFormat="1" x14ac:dyDescent="0.25">
      <c r="B380" s="387"/>
      <c r="D380" s="265"/>
      <c r="E380" s="265"/>
      <c r="K380" s="266"/>
      <c r="W380" s="265"/>
    </row>
    <row r="381" spans="2:23" s="251" customFormat="1" x14ac:dyDescent="0.25">
      <c r="B381" s="387"/>
      <c r="D381" s="265"/>
      <c r="E381" s="265"/>
      <c r="K381" s="266"/>
      <c r="W381" s="265"/>
    </row>
    <row r="382" spans="2:23" s="251" customFormat="1" x14ac:dyDescent="0.25">
      <c r="B382" s="387"/>
      <c r="D382" s="265"/>
      <c r="E382" s="265"/>
      <c r="K382" s="266"/>
      <c r="W382" s="265"/>
    </row>
    <row r="383" spans="2:23" s="251" customFormat="1" x14ac:dyDescent="0.25">
      <c r="B383" s="387"/>
      <c r="D383" s="265"/>
      <c r="E383" s="265"/>
      <c r="K383" s="266"/>
      <c r="W383" s="265"/>
    </row>
    <row r="384" spans="2:23" s="251" customFormat="1" x14ac:dyDescent="0.25">
      <c r="B384" s="387"/>
      <c r="D384" s="265"/>
      <c r="E384" s="265"/>
      <c r="K384" s="266"/>
      <c r="W384" s="265"/>
    </row>
    <row r="385" spans="2:23" s="251" customFormat="1" x14ac:dyDescent="0.25">
      <c r="B385" s="387"/>
      <c r="D385" s="265"/>
      <c r="E385" s="265"/>
      <c r="K385" s="266"/>
      <c r="W385" s="265"/>
    </row>
    <row r="386" spans="2:23" s="251" customFormat="1" x14ac:dyDescent="0.25">
      <c r="B386" s="387"/>
      <c r="D386" s="265"/>
      <c r="E386" s="265"/>
      <c r="K386" s="266"/>
      <c r="W386" s="265"/>
    </row>
    <row r="387" spans="2:23" s="251" customFormat="1" x14ac:dyDescent="0.25">
      <c r="B387" s="387"/>
      <c r="D387" s="265"/>
      <c r="E387" s="265"/>
      <c r="K387" s="266"/>
      <c r="W387" s="265"/>
    </row>
    <row r="388" spans="2:23" s="251" customFormat="1" x14ac:dyDescent="0.25">
      <c r="B388" s="387"/>
      <c r="D388" s="265"/>
      <c r="E388" s="265"/>
      <c r="K388" s="266"/>
      <c r="W388" s="265"/>
    </row>
    <row r="389" spans="2:23" s="251" customFormat="1" x14ac:dyDescent="0.25">
      <c r="B389" s="387"/>
      <c r="D389" s="265"/>
      <c r="E389" s="265"/>
      <c r="K389" s="266"/>
      <c r="W389" s="265"/>
    </row>
    <row r="390" spans="2:23" s="251" customFormat="1" x14ac:dyDescent="0.25">
      <c r="B390" s="387"/>
      <c r="D390" s="265"/>
      <c r="E390" s="265"/>
      <c r="K390" s="266"/>
      <c r="W390" s="265"/>
    </row>
    <row r="391" spans="2:23" s="251" customFormat="1" x14ac:dyDescent="0.25">
      <c r="B391" s="387"/>
      <c r="D391" s="265"/>
      <c r="E391" s="265"/>
      <c r="K391" s="266"/>
      <c r="W391" s="265"/>
    </row>
    <row r="392" spans="2:23" s="251" customFormat="1" x14ac:dyDescent="0.25">
      <c r="B392" s="387"/>
      <c r="D392" s="265"/>
      <c r="E392" s="265"/>
      <c r="K392" s="266"/>
      <c r="W392" s="265"/>
    </row>
    <row r="393" spans="2:23" s="251" customFormat="1" x14ac:dyDescent="0.25">
      <c r="B393" s="387"/>
      <c r="D393" s="265"/>
      <c r="E393" s="265"/>
      <c r="K393" s="266"/>
      <c r="W393" s="265"/>
    </row>
    <row r="394" spans="2:23" s="251" customFormat="1" x14ac:dyDescent="0.25">
      <c r="B394" s="387"/>
      <c r="D394" s="265"/>
      <c r="E394" s="265"/>
      <c r="K394" s="266"/>
      <c r="W394" s="265"/>
    </row>
    <row r="395" spans="2:23" s="251" customFormat="1" x14ac:dyDescent="0.25">
      <c r="B395" s="387"/>
      <c r="D395" s="265"/>
      <c r="E395" s="265"/>
      <c r="K395" s="266"/>
      <c r="W395" s="265"/>
    </row>
    <row r="396" spans="2:23" s="251" customFormat="1" x14ac:dyDescent="0.25">
      <c r="B396" s="387"/>
      <c r="D396" s="265"/>
      <c r="E396" s="265"/>
      <c r="K396" s="266"/>
      <c r="W396" s="265"/>
    </row>
    <row r="397" spans="2:23" s="251" customFormat="1" x14ac:dyDescent="0.25">
      <c r="B397" s="387"/>
      <c r="D397" s="265"/>
      <c r="E397" s="265"/>
      <c r="K397" s="266"/>
      <c r="W397" s="265"/>
    </row>
    <row r="398" spans="2:23" s="251" customFormat="1" x14ac:dyDescent="0.25">
      <c r="B398" s="387"/>
      <c r="D398" s="265"/>
      <c r="E398" s="265"/>
      <c r="K398" s="266"/>
      <c r="W398" s="265"/>
    </row>
    <row r="399" spans="2:23" s="251" customFormat="1" x14ac:dyDescent="0.25">
      <c r="B399" s="387"/>
      <c r="D399" s="265"/>
      <c r="E399" s="265"/>
      <c r="K399" s="266"/>
      <c r="W399" s="265"/>
    </row>
    <row r="400" spans="2:23" s="251" customFormat="1" x14ac:dyDescent="0.25">
      <c r="B400" s="387"/>
      <c r="D400" s="265"/>
      <c r="E400" s="265"/>
      <c r="K400" s="266"/>
      <c r="W400" s="265"/>
    </row>
    <row r="401" spans="2:23" s="251" customFormat="1" x14ac:dyDescent="0.25">
      <c r="B401" s="387"/>
      <c r="D401" s="265"/>
      <c r="E401" s="265"/>
      <c r="K401" s="266"/>
      <c r="W401" s="265"/>
    </row>
    <row r="402" spans="2:23" s="251" customFormat="1" x14ac:dyDescent="0.25">
      <c r="B402" s="387"/>
      <c r="D402" s="265"/>
      <c r="E402" s="265"/>
      <c r="K402" s="266"/>
      <c r="W402" s="265"/>
    </row>
    <row r="403" spans="2:23" s="251" customFormat="1" x14ac:dyDescent="0.25">
      <c r="B403" s="387"/>
      <c r="D403" s="265"/>
      <c r="E403" s="265"/>
      <c r="K403" s="266"/>
      <c r="W403" s="265"/>
    </row>
    <row r="404" spans="2:23" s="251" customFormat="1" x14ac:dyDescent="0.25">
      <c r="B404" s="387"/>
      <c r="D404" s="265"/>
      <c r="E404" s="265"/>
      <c r="K404" s="266"/>
      <c r="W404" s="265"/>
    </row>
    <row r="405" spans="2:23" s="251" customFormat="1" x14ac:dyDescent="0.25">
      <c r="B405" s="387"/>
      <c r="D405" s="265"/>
      <c r="E405" s="265"/>
      <c r="K405" s="266"/>
      <c r="W405" s="265"/>
    </row>
    <row r="406" spans="2:23" s="251" customFormat="1" x14ac:dyDescent="0.25">
      <c r="B406" s="387"/>
      <c r="D406" s="265"/>
      <c r="E406" s="265"/>
      <c r="K406" s="266"/>
      <c r="W406" s="265"/>
    </row>
    <row r="407" spans="2:23" s="251" customFormat="1" x14ac:dyDescent="0.25">
      <c r="B407" s="387"/>
      <c r="D407" s="265"/>
      <c r="E407" s="265"/>
      <c r="K407" s="266"/>
      <c r="W407" s="265"/>
    </row>
    <row r="408" spans="2:23" s="251" customFormat="1" x14ac:dyDescent="0.25">
      <c r="B408" s="387"/>
      <c r="D408" s="265"/>
      <c r="E408" s="265"/>
      <c r="K408" s="266"/>
      <c r="W408" s="265"/>
    </row>
    <row r="409" spans="2:23" s="251" customFormat="1" x14ac:dyDescent="0.25">
      <c r="B409" s="387"/>
      <c r="D409" s="265"/>
      <c r="E409" s="265"/>
      <c r="K409" s="266"/>
      <c r="W409" s="265"/>
    </row>
    <row r="410" spans="2:23" s="251" customFormat="1" x14ac:dyDescent="0.25">
      <c r="B410" s="387"/>
      <c r="D410" s="265"/>
      <c r="E410" s="265"/>
      <c r="K410" s="266"/>
      <c r="W410" s="265"/>
    </row>
    <row r="411" spans="2:23" s="251" customFormat="1" x14ac:dyDescent="0.25">
      <c r="B411" s="387"/>
      <c r="D411" s="265"/>
      <c r="E411" s="265"/>
      <c r="K411" s="266"/>
      <c r="W411" s="265"/>
    </row>
    <row r="412" spans="2:23" s="251" customFormat="1" x14ac:dyDescent="0.25">
      <c r="B412" s="387"/>
      <c r="D412" s="265"/>
      <c r="E412" s="265"/>
      <c r="K412" s="266"/>
      <c r="W412" s="265"/>
    </row>
    <row r="413" spans="2:23" s="251" customFormat="1" x14ac:dyDescent="0.25">
      <c r="B413" s="387"/>
      <c r="D413" s="265"/>
      <c r="E413" s="265"/>
      <c r="K413" s="266"/>
      <c r="W413" s="265"/>
    </row>
    <row r="414" spans="2:23" s="251" customFormat="1" x14ac:dyDescent="0.25">
      <c r="B414" s="387"/>
      <c r="D414" s="265"/>
      <c r="E414" s="265"/>
      <c r="K414" s="266"/>
      <c r="W414" s="265"/>
    </row>
    <row r="415" spans="2:23" s="251" customFormat="1" x14ac:dyDescent="0.25">
      <c r="B415" s="387"/>
      <c r="D415" s="265"/>
      <c r="E415" s="265"/>
      <c r="K415" s="266"/>
      <c r="W415" s="265"/>
    </row>
    <row r="416" spans="2:23" s="251" customFormat="1" x14ac:dyDescent="0.25">
      <c r="B416" s="387"/>
      <c r="D416" s="265"/>
      <c r="E416" s="265"/>
      <c r="K416" s="266"/>
      <c r="W416" s="265"/>
    </row>
    <row r="417" spans="2:23" s="251" customFormat="1" x14ac:dyDescent="0.25">
      <c r="B417" s="387"/>
      <c r="D417" s="265"/>
      <c r="E417" s="265"/>
      <c r="K417" s="266"/>
      <c r="W417" s="265"/>
    </row>
    <row r="418" spans="2:23" s="251" customFormat="1" x14ac:dyDescent="0.25">
      <c r="B418" s="387"/>
      <c r="D418" s="265"/>
      <c r="E418" s="265"/>
      <c r="K418" s="266"/>
      <c r="W418" s="265"/>
    </row>
    <row r="419" spans="2:23" s="251" customFormat="1" x14ac:dyDescent="0.25">
      <c r="B419" s="387"/>
      <c r="D419" s="265"/>
      <c r="E419" s="265"/>
      <c r="K419" s="266"/>
      <c r="W419" s="265"/>
    </row>
    <row r="420" spans="2:23" s="251" customFormat="1" x14ac:dyDescent="0.25">
      <c r="B420" s="387"/>
      <c r="D420" s="265"/>
      <c r="E420" s="265"/>
      <c r="K420" s="266"/>
      <c r="W420" s="265"/>
    </row>
    <row r="421" spans="2:23" s="251" customFormat="1" x14ac:dyDescent="0.25">
      <c r="B421" s="387"/>
      <c r="D421" s="265"/>
      <c r="E421" s="265"/>
      <c r="K421" s="266"/>
      <c r="W421" s="265"/>
    </row>
    <row r="422" spans="2:23" s="251" customFormat="1" x14ac:dyDescent="0.25">
      <c r="B422" s="387"/>
      <c r="D422" s="265"/>
      <c r="E422" s="265"/>
      <c r="K422" s="266"/>
      <c r="W422" s="265"/>
    </row>
    <row r="423" spans="2:23" s="251" customFormat="1" x14ac:dyDescent="0.25">
      <c r="B423" s="387"/>
      <c r="D423" s="265"/>
      <c r="E423" s="265"/>
      <c r="K423" s="266"/>
      <c r="W423" s="265"/>
    </row>
    <row r="424" spans="2:23" s="251" customFormat="1" x14ac:dyDescent="0.25">
      <c r="B424" s="387"/>
      <c r="D424" s="265"/>
      <c r="E424" s="265"/>
      <c r="K424" s="266"/>
      <c r="W424" s="265"/>
    </row>
    <row r="425" spans="2:23" s="251" customFormat="1" x14ac:dyDescent="0.25">
      <c r="B425" s="387"/>
      <c r="D425" s="265"/>
      <c r="E425" s="265"/>
      <c r="K425" s="266"/>
      <c r="W425" s="265"/>
    </row>
    <row r="426" spans="2:23" s="251" customFormat="1" x14ac:dyDescent="0.25">
      <c r="B426" s="387"/>
      <c r="D426" s="265"/>
      <c r="E426" s="265"/>
      <c r="K426" s="266"/>
      <c r="W426" s="265"/>
    </row>
    <row r="427" spans="2:23" s="251" customFormat="1" x14ac:dyDescent="0.25">
      <c r="B427" s="387"/>
      <c r="D427" s="265"/>
      <c r="E427" s="265"/>
      <c r="K427" s="266"/>
      <c r="W427" s="265"/>
    </row>
    <row r="428" spans="2:23" s="251" customFormat="1" x14ac:dyDescent="0.25">
      <c r="B428" s="387"/>
      <c r="D428" s="265"/>
      <c r="E428" s="265"/>
      <c r="K428" s="266"/>
      <c r="W428" s="265"/>
    </row>
    <row r="429" spans="2:23" s="251" customFormat="1" x14ac:dyDescent="0.25">
      <c r="B429" s="387"/>
      <c r="D429" s="265"/>
      <c r="E429" s="265"/>
      <c r="K429" s="266"/>
      <c r="W429" s="265"/>
    </row>
    <row r="430" spans="2:23" s="251" customFormat="1" x14ac:dyDescent="0.25">
      <c r="B430" s="387"/>
      <c r="D430" s="265"/>
      <c r="E430" s="265"/>
      <c r="K430" s="266"/>
      <c r="W430" s="265"/>
    </row>
    <row r="431" spans="2:23" s="251" customFormat="1" x14ac:dyDescent="0.25">
      <c r="B431" s="387"/>
      <c r="D431" s="265"/>
      <c r="E431" s="265"/>
      <c r="K431" s="266"/>
      <c r="W431" s="265"/>
    </row>
    <row r="432" spans="2:23" s="251" customFormat="1" x14ac:dyDescent="0.25">
      <c r="B432" s="387"/>
      <c r="D432" s="265"/>
      <c r="E432" s="265"/>
      <c r="K432" s="266"/>
      <c r="W432" s="265"/>
    </row>
    <row r="433" spans="2:23" s="251" customFormat="1" x14ac:dyDescent="0.25">
      <c r="B433" s="387"/>
      <c r="D433" s="265"/>
      <c r="E433" s="265"/>
      <c r="K433" s="266"/>
      <c r="W433" s="265"/>
    </row>
    <row r="434" spans="2:23" s="251" customFormat="1" x14ac:dyDescent="0.25">
      <c r="B434" s="387"/>
      <c r="D434" s="265"/>
      <c r="E434" s="265"/>
      <c r="K434" s="266"/>
      <c r="W434" s="265"/>
    </row>
    <row r="435" spans="2:23" s="251" customFormat="1" x14ac:dyDescent="0.25">
      <c r="B435" s="387"/>
      <c r="D435" s="265"/>
      <c r="E435" s="265"/>
      <c r="K435" s="266"/>
      <c r="W435" s="265"/>
    </row>
    <row r="436" spans="2:23" s="251" customFormat="1" x14ac:dyDescent="0.25">
      <c r="B436" s="387"/>
      <c r="D436" s="265"/>
      <c r="E436" s="265"/>
      <c r="K436" s="266"/>
      <c r="W436" s="265"/>
    </row>
    <row r="437" spans="2:23" s="251" customFormat="1" x14ac:dyDescent="0.25">
      <c r="B437" s="387"/>
      <c r="D437" s="265"/>
      <c r="E437" s="265"/>
      <c r="K437" s="266"/>
      <c r="W437" s="265"/>
    </row>
    <row r="438" spans="2:23" s="251" customFormat="1" x14ac:dyDescent="0.25">
      <c r="B438" s="387"/>
      <c r="D438" s="265"/>
      <c r="E438" s="265"/>
      <c r="K438" s="266"/>
      <c r="W438" s="265"/>
    </row>
    <row r="439" spans="2:23" s="251" customFormat="1" x14ac:dyDescent="0.25">
      <c r="B439" s="387"/>
      <c r="D439" s="265"/>
      <c r="E439" s="265"/>
      <c r="K439" s="266"/>
      <c r="W439" s="265"/>
    </row>
    <row r="440" spans="2:23" s="251" customFormat="1" x14ac:dyDescent="0.25">
      <c r="B440" s="387"/>
      <c r="D440" s="265"/>
      <c r="E440" s="265"/>
      <c r="K440" s="266"/>
      <c r="W440" s="265"/>
    </row>
    <row r="441" spans="2:23" s="251" customFormat="1" x14ac:dyDescent="0.25">
      <c r="B441" s="387"/>
      <c r="D441" s="265"/>
      <c r="E441" s="265"/>
      <c r="K441" s="266"/>
      <c r="W441" s="265"/>
    </row>
    <row r="442" spans="2:23" s="251" customFormat="1" x14ac:dyDescent="0.25">
      <c r="B442" s="387"/>
      <c r="D442" s="265"/>
      <c r="E442" s="265"/>
      <c r="K442" s="266"/>
      <c r="W442" s="265"/>
    </row>
    <row r="443" spans="2:23" s="251" customFormat="1" x14ac:dyDescent="0.25">
      <c r="B443" s="387"/>
      <c r="D443" s="265"/>
      <c r="E443" s="265"/>
      <c r="K443" s="266"/>
      <c r="W443" s="265"/>
    </row>
    <row r="444" spans="2:23" s="251" customFormat="1" x14ac:dyDescent="0.25">
      <c r="B444" s="387"/>
      <c r="D444" s="265"/>
      <c r="E444" s="265"/>
      <c r="K444" s="266"/>
      <c r="W444" s="265"/>
    </row>
    <row r="445" spans="2:23" s="251" customFormat="1" x14ac:dyDescent="0.25">
      <c r="B445" s="387"/>
      <c r="D445" s="265"/>
      <c r="E445" s="265"/>
      <c r="K445" s="266"/>
      <c r="W445" s="265"/>
    </row>
    <row r="446" spans="2:23" s="251" customFormat="1" x14ac:dyDescent="0.25">
      <c r="B446" s="387"/>
      <c r="D446" s="265"/>
      <c r="E446" s="265"/>
      <c r="K446" s="266"/>
      <c r="W446" s="265"/>
    </row>
    <row r="447" spans="2:23" s="251" customFormat="1" x14ac:dyDescent="0.25">
      <c r="B447" s="387"/>
      <c r="D447" s="265"/>
      <c r="E447" s="265"/>
      <c r="K447" s="266"/>
      <c r="W447" s="265"/>
    </row>
    <row r="448" spans="2:23" s="251" customFormat="1" x14ac:dyDescent="0.25">
      <c r="B448" s="387"/>
      <c r="D448" s="265"/>
      <c r="E448" s="265"/>
      <c r="K448" s="266"/>
      <c r="W448" s="265"/>
    </row>
    <row r="449" spans="2:23" s="251" customFormat="1" x14ac:dyDescent="0.25">
      <c r="B449" s="387"/>
      <c r="D449" s="265"/>
      <c r="E449" s="265"/>
      <c r="K449" s="266"/>
      <c r="W449" s="265"/>
    </row>
    <row r="450" spans="2:23" s="251" customFormat="1" x14ac:dyDescent="0.25">
      <c r="B450" s="387"/>
      <c r="D450" s="265"/>
      <c r="E450" s="265"/>
      <c r="K450" s="266"/>
      <c r="W450" s="265"/>
    </row>
    <row r="451" spans="2:23" s="251" customFormat="1" x14ac:dyDescent="0.25">
      <c r="B451" s="387"/>
      <c r="D451" s="265"/>
      <c r="E451" s="265"/>
      <c r="K451" s="266"/>
      <c r="W451" s="265"/>
    </row>
    <row r="452" spans="2:23" s="251" customFormat="1" x14ac:dyDescent="0.25">
      <c r="B452" s="387"/>
      <c r="D452" s="265"/>
      <c r="E452" s="265"/>
      <c r="K452" s="266"/>
      <c r="W452" s="265"/>
    </row>
    <row r="453" spans="2:23" s="251" customFormat="1" x14ac:dyDescent="0.25">
      <c r="B453" s="387"/>
      <c r="D453" s="265"/>
      <c r="E453" s="265"/>
      <c r="K453" s="266"/>
      <c r="W453" s="265"/>
    </row>
    <row r="454" spans="2:23" s="251" customFormat="1" x14ac:dyDescent="0.25">
      <c r="B454" s="387"/>
      <c r="D454" s="265"/>
      <c r="E454" s="265"/>
      <c r="K454" s="266"/>
      <c r="W454" s="265"/>
    </row>
    <row r="455" spans="2:23" s="251" customFormat="1" x14ac:dyDescent="0.25">
      <c r="B455" s="387"/>
      <c r="D455" s="265"/>
      <c r="E455" s="265"/>
      <c r="K455" s="266"/>
      <c r="W455" s="265"/>
    </row>
    <row r="456" spans="2:23" s="251" customFormat="1" x14ac:dyDescent="0.25">
      <c r="B456" s="387"/>
      <c r="D456" s="265"/>
      <c r="E456" s="265"/>
      <c r="K456" s="266"/>
      <c r="W456" s="265"/>
    </row>
    <row r="457" spans="2:23" s="251" customFormat="1" x14ac:dyDescent="0.25">
      <c r="B457" s="387"/>
      <c r="D457" s="265"/>
      <c r="E457" s="265"/>
      <c r="K457" s="266"/>
      <c r="W457" s="265"/>
    </row>
    <row r="458" spans="2:23" s="251" customFormat="1" x14ac:dyDescent="0.25">
      <c r="B458" s="387"/>
      <c r="D458" s="265"/>
      <c r="E458" s="265"/>
      <c r="K458" s="266"/>
      <c r="W458" s="265"/>
    </row>
    <row r="459" spans="2:23" s="251" customFormat="1" x14ac:dyDescent="0.25">
      <c r="B459" s="387"/>
      <c r="D459" s="265"/>
      <c r="E459" s="265"/>
      <c r="K459" s="266"/>
      <c r="W459" s="265"/>
    </row>
    <row r="460" spans="2:23" s="251" customFormat="1" x14ac:dyDescent="0.25">
      <c r="B460" s="387"/>
      <c r="D460" s="265"/>
      <c r="E460" s="265"/>
      <c r="K460" s="266"/>
      <c r="W460" s="265"/>
    </row>
    <row r="461" spans="2:23" s="251" customFormat="1" x14ac:dyDescent="0.25">
      <c r="B461" s="387"/>
      <c r="D461" s="265"/>
      <c r="E461" s="265"/>
      <c r="K461" s="266"/>
      <c r="W461" s="265"/>
    </row>
    <row r="462" spans="2:23" s="251" customFormat="1" x14ac:dyDescent="0.25">
      <c r="B462" s="387"/>
      <c r="D462" s="265"/>
      <c r="E462" s="265"/>
      <c r="K462" s="266"/>
      <c r="W462" s="265"/>
    </row>
    <row r="463" spans="2:23" s="251" customFormat="1" x14ac:dyDescent="0.25">
      <c r="B463" s="387"/>
      <c r="D463" s="265"/>
      <c r="E463" s="265"/>
      <c r="K463" s="266"/>
      <c r="W463" s="265"/>
    </row>
    <row r="464" spans="2:23" s="251" customFormat="1" x14ac:dyDescent="0.25">
      <c r="B464" s="387"/>
      <c r="D464" s="265"/>
      <c r="E464" s="265"/>
      <c r="K464" s="266"/>
      <c r="W464" s="265"/>
    </row>
    <row r="465" spans="2:23" s="251" customFormat="1" x14ac:dyDescent="0.25">
      <c r="B465" s="387"/>
      <c r="D465" s="265"/>
      <c r="E465" s="265"/>
      <c r="K465" s="266"/>
      <c r="W465" s="265"/>
    </row>
    <row r="466" spans="2:23" s="251" customFormat="1" x14ac:dyDescent="0.25">
      <c r="B466" s="387"/>
      <c r="D466" s="265"/>
      <c r="E466" s="265"/>
      <c r="K466" s="266"/>
      <c r="W466" s="265"/>
    </row>
    <row r="467" spans="2:23" s="251" customFormat="1" x14ac:dyDescent="0.25">
      <c r="B467" s="387"/>
      <c r="D467" s="265"/>
      <c r="E467" s="265"/>
      <c r="K467" s="266"/>
      <c r="W467" s="265"/>
    </row>
    <row r="468" spans="2:23" s="251" customFormat="1" x14ac:dyDescent="0.25">
      <c r="B468" s="387"/>
      <c r="D468" s="265"/>
      <c r="E468" s="265"/>
      <c r="K468" s="266"/>
      <c r="W468" s="265"/>
    </row>
    <row r="469" spans="2:23" s="251" customFormat="1" x14ac:dyDescent="0.25">
      <c r="B469" s="387"/>
      <c r="D469" s="265"/>
      <c r="E469" s="265"/>
      <c r="K469" s="266"/>
      <c r="W469" s="265"/>
    </row>
    <row r="470" spans="2:23" s="251" customFormat="1" x14ac:dyDescent="0.25">
      <c r="B470" s="387"/>
      <c r="D470" s="265"/>
      <c r="E470" s="265"/>
      <c r="K470" s="266"/>
      <c r="W470" s="265"/>
    </row>
    <row r="471" spans="2:23" s="251" customFormat="1" x14ac:dyDescent="0.25">
      <c r="B471" s="387"/>
      <c r="D471" s="265"/>
      <c r="E471" s="265"/>
      <c r="K471" s="266"/>
      <c r="W471" s="265"/>
    </row>
    <row r="472" spans="2:23" s="251" customFormat="1" x14ac:dyDescent="0.25">
      <c r="B472" s="387"/>
      <c r="D472" s="265"/>
      <c r="E472" s="265"/>
      <c r="K472" s="266"/>
      <c r="W472" s="265"/>
    </row>
    <row r="473" spans="2:23" s="251" customFormat="1" x14ac:dyDescent="0.25">
      <c r="B473" s="387"/>
      <c r="D473" s="265"/>
      <c r="E473" s="265"/>
      <c r="K473" s="266"/>
      <c r="W473" s="265"/>
    </row>
    <row r="474" spans="2:23" s="251" customFormat="1" x14ac:dyDescent="0.25">
      <c r="B474" s="387"/>
      <c r="D474" s="265"/>
      <c r="E474" s="265"/>
      <c r="K474" s="266"/>
      <c r="W474" s="265"/>
    </row>
    <row r="475" spans="2:23" s="251" customFormat="1" x14ac:dyDescent="0.25">
      <c r="B475" s="387"/>
      <c r="D475" s="265"/>
      <c r="E475" s="265"/>
      <c r="K475" s="266"/>
      <c r="W475" s="265"/>
    </row>
    <row r="476" spans="2:23" s="251" customFormat="1" x14ac:dyDescent="0.25">
      <c r="B476" s="387"/>
      <c r="D476" s="265"/>
      <c r="E476" s="265"/>
      <c r="K476" s="266"/>
      <c r="W476" s="265"/>
    </row>
    <row r="477" spans="2:23" s="251" customFormat="1" x14ac:dyDescent="0.25">
      <c r="B477" s="387"/>
      <c r="D477" s="265"/>
      <c r="E477" s="265"/>
      <c r="K477" s="266"/>
      <c r="W477" s="265"/>
    </row>
    <row r="478" spans="2:23" s="251" customFormat="1" x14ac:dyDescent="0.25">
      <c r="B478" s="387"/>
      <c r="D478" s="265"/>
      <c r="E478" s="265"/>
      <c r="K478" s="266"/>
      <c r="W478" s="265"/>
    </row>
    <row r="479" spans="2:23" s="251" customFormat="1" x14ac:dyDescent="0.25">
      <c r="B479" s="387"/>
      <c r="D479" s="265"/>
      <c r="E479" s="265"/>
      <c r="K479" s="266"/>
      <c r="W479" s="265"/>
    </row>
    <row r="480" spans="2:23" s="251" customFormat="1" x14ac:dyDescent="0.25">
      <c r="B480" s="387"/>
      <c r="D480" s="265"/>
      <c r="E480" s="265"/>
      <c r="K480" s="266"/>
      <c r="W480" s="265"/>
    </row>
    <row r="481" spans="2:23" s="251" customFormat="1" x14ac:dyDescent="0.25">
      <c r="B481" s="387"/>
      <c r="D481" s="265"/>
      <c r="E481" s="265"/>
      <c r="K481" s="266"/>
      <c r="W481" s="265"/>
    </row>
    <row r="482" spans="2:23" s="251" customFormat="1" x14ac:dyDescent="0.25">
      <c r="B482" s="387"/>
      <c r="D482" s="265"/>
      <c r="E482" s="265"/>
      <c r="K482" s="266"/>
      <c r="W482" s="265"/>
    </row>
    <row r="483" spans="2:23" s="251" customFormat="1" x14ac:dyDescent="0.25">
      <c r="B483" s="387"/>
      <c r="D483" s="265"/>
      <c r="E483" s="265"/>
      <c r="K483" s="266"/>
      <c r="W483" s="265"/>
    </row>
    <row r="484" spans="2:23" s="251" customFormat="1" x14ac:dyDescent="0.25">
      <c r="B484" s="387"/>
      <c r="D484" s="265"/>
      <c r="E484" s="265"/>
      <c r="K484" s="266"/>
      <c r="W484" s="265"/>
    </row>
    <row r="485" spans="2:23" s="251" customFormat="1" x14ac:dyDescent="0.25">
      <c r="B485" s="387"/>
      <c r="D485" s="265"/>
      <c r="E485" s="265"/>
      <c r="K485" s="266"/>
      <c r="W485" s="265"/>
    </row>
    <row r="486" spans="2:23" s="251" customFormat="1" x14ac:dyDescent="0.25">
      <c r="B486" s="387"/>
      <c r="D486" s="265"/>
      <c r="E486" s="265"/>
      <c r="K486" s="266"/>
      <c r="W486" s="265"/>
    </row>
    <row r="487" spans="2:23" s="251" customFormat="1" x14ac:dyDescent="0.25">
      <c r="B487" s="387"/>
      <c r="D487" s="265"/>
      <c r="E487" s="265"/>
      <c r="K487" s="266"/>
      <c r="W487" s="265"/>
    </row>
    <row r="488" spans="2:23" s="251" customFormat="1" x14ac:dyDescent="0.25">
      <c r="B488" s="387"/>
      <c r="D488" s="265"/>
      <c r="E488" s="265"/>
      <c r="K488" s="266"/>
      <c r="W488" s="265"/>
    </row>
    <row r="489" spans="2:23" s="251" customFormat="1" x14ac:dyDescent="0.25">
      <c r="B489" s="387"/>
      <c r="D489" s="265"/>
      <c r="E489" s="265"/>
      <c r="K489" s="266"/>
      <c r="W489" s="265"/>
    </row>
    <row r="490" spans="2:23" s="251" customFormat="1" x14ac:dyDescent="0.25">
      <c r="B490" s="387"/>
      <c r="D490" s="265"/>
      <c r="E490" s="265"/>
      <c r="K490" s="266"/>
      <c r="W490" s="265"/>
    </row>
    <row r="491" spans="2:23" s="251" customFormat="1" x14ac:dyDescent="0.25">
      <c r="B491" s="387"/>
      <c r="D491" s="265"/>
      <c r="E491" s="265"/>
      <c r="K491" s="266"/>
      <c r="W491" s="265"/>
    </row>
    <row r="492" spans="2:23" s="251" customFormat="1" x14ac:dyDescent="0.25">
      <c r="B492" s="387"/>
      <c r="D492" s="265"/>
      <c r="E492" s="265"/>
      <c r="K492" s="266"/>
      <c r="W492" s="265"/>
    </row>
    <row r="493" spans="2:23" s="251" customFormat="1" x14ac:dyDescent="0.25">
      <c r="B493" s="387"/>
      <c r="D493" s="265"/>
      <c r="E493" s="265"/>
      <c r="K493" s="266"/>
      <c r="W493" s="265"/>
    </row>
    <row r="494" spans="2:23" s="251" customFormat="1" x14ac:dyDescent="0.25">
      <c r="B494" s="387"/>
      <c r="D494" s="265"/>
      <c r="E494" s="265"/>
      <c r="K494" s="266"/>
      <c r="W494" s="265"/>
    </row>
    <row r="495" spans="2:23" s="251" customFormat="1" x14ac:dyDescent="0.25">
      <c r="B495" s="387"/>
      <c r="D495" s="265"/>
      <c r="E495" s="265"/>
      <c r="K495" s="266"/>
      <c r="W495" s="265"/>
    </row>
    <row r="496" spans="2:23" s="251" customFormat="1" x14ac:dyDescent="0.25">
      <c r="B496" s="387"/>
      <c r="D496" s="265"/>
      <c r="E496" s="265"/>
      <c r="K496" s="266"/>
      <c r="W496" s="265"/>
    </row>
    <row r="497" spans="2:23" s="251" customFormat="1" x14ac:dyDescent="0.25">
      <c r="B497" s="387"/>
      <c r="D497" s="265"/>
      <c r="E497" s="265"/>
      <c r="K497" s="266"/>
      <c r="W497" s="265"/>
    </row>
    <row r="498" spans="2:23" s="251" customFormat="1" x14ac:dyDescent="0.25">
      <c r="B498" s="387"/>
      <c r="D498" s="265"/>
      <c r="E498" s="265"/>
      <c r="K498" s="266"/>
      <c r="W498" s="265"/>
    </row>
    <row r="499" spans="2:23" s="251" customFormat="1" x14ac:dyDescent="0.25">
      <c r="B499" s="387"/>
      <c r="D499" s="265"/>
      <c r="E499" s="265"/>
      <c r="K499" s="266"/>
      <c r="W499" s="265"/>
    </row>
    <row r="500" spans="2:23" s="251" customFormat="1" x14ac:dyDescent="0.25">
      <c r="B500" s="387"/>
      <c r="D500" s="265"/>
      <c r="E500" s="265"/>
      <c r="K500" s="266"/>
      <c r="W500" s="265"/>
    </row>
    <row r="501" spans="2:23" s="251" customFormat="1" x14ac:dyDescent="0.25">
      <c r="B501" s="387"/>
      <c r="D501" s="265"/>
      <c r="E501" s="265"/>
      <c r="K501" s="266"/>
      <c r="W501" s="265"/>
    </row>
    <row r="502" spans="2:23" s="251" customFormat="1" x14ac:dyDescent="0.25">
      <c r="B502" s="387"/>
      <c r="D502" s="265"/>
      <c r="E502" s="265"/>
      <c r="K502" s="266"/>
      <c r="W502" s="265"/>
    </row>
    <row r="503" spans="2:23" s="251" customFormat="1" x14ac:dyDescent="0.25">
      <c r="B503" s="387"/>
      <c r="D503" s="265"/>
      <c r="E503" s="265"/>
      <c r="K503" s="266"/>
      <c r="W503" s="265"/>
    </row>
    <row r="504" spans="2:23" s="251" customFormat="1" x14ac:dyDescent="0.25">
      <c r="B504" s="387"/>
      <c r="D504" s="265"/>
      <c r="E504" s="265"/>
      <c r="K504" s="266"/>
      <c r="W504" s="265"/>
    </row>
    <row r="505" spans="2:23" s="251" customFormat="1" x14ac:dyDescent="0.25">
      <c r="B505" s="387"/>
      <c r="D505" s="265"/>
      <c r="E505" s="265"/>
      <c r="K505" s="266"/>
      <c r="W505" s="265"/>
    </row>
    <row r="506" spans="2:23" s="251" customFormat="1" x14ac:dyDescent="0.25">
      <c r="B506" s="387"/>
      <c r="D506" s="265"/>
      <c r="E506" s="265"/>
      <c r="K506" s="266"/>
      <c r="W506" s="265"/>
    </row>
    <row r="507" spans="2:23" s="251" customFormat="1" x14ac:dyDescent="0.25">
      <c r="B507" s="387"/>
      <c r="D507" s="265"/>
      <c r="E507" s="265"/>
      <c r="K507" s="266"/>
      <c r="W507" s="265"/>
    </row>
    <row r="508" spans="2:23" s="251" customFormat="1" x14ac:dyDescent="0.25">
      <c r="B508" s="387"/>
      <c r="D508" s="265"/>
      <c r="E508" s="265"/>
      <c r="K508" s="266"/>
      <c r="W508" s="265"/>
    </row>
    <row r="509" spans="2:23" s="251" customFormat="1" x14ac:dyDescent="0.25">
      <c r="B509" s="387"/>
      <c r="D509" s="265"/>
      <c r="E509" s="265"/>
      <c r="K509" s="266"/>
      <c r="W509" s="265"/>
    </row>
    <row r="510" spans="2:23" s="251" customFormat="1" x14ac:dyDescent="0.25">
      <c r="B510" s="387"/>
      <c r="D510" s="265"/>
      <c r="E510" s="265"/>
      <c r="K510" s="266"/>
      <c r="W510" s="265"/>
    </row>
    <row r="511" spans="2:23" s="251" customFormat="1" x14ac:dyDescent="0.25">
      <c r="B511" s="387"/>
      <c r="D511" s="265"/>
      <c r="E511" s="265"/>
      <c r="K511" s="266"/>
      <c r="W511" s="265"/>
    </row>
    <row r="512" spans="2:23" s="251" customFormat="1" x14ac:dyDescent="0.25">
      <c r="B512" s="387"/>
      <c r="D512" s="265"/>
      <c r="E512" s="265"/>
      <c r="K512" s="266"/>
      <c r="W512" s="265"/>
    </row>
    <row r="513" spans="2:23" s="251" customFormat="1" x14ac:dyDescent="0.25">
      <c r="B513" s="387"/>
      <c r="D513" s="265"/>
      <c r="E513" s="265"/>
      <c r="K513" s="266"/>
      <c r="W513" s="265"/>
    </row>
    <row r="514" spans="2:23" s="251" customFormat="1" x14ac:dyDescent="0.25">
      <c r="B514" s="387"/>
      <c r="D514" s="265"/>
      <c r="E514" s="265"/>
      <c r="K514" s="266"/>
      <c r="W514" s="265"/>
    </row>
    <row r="515" spans="2:23" s="251" customFormat="1" x14ac:dyDescent="0.25">
      <c r="B515" s="387"/>
      <c r="D515" s="265"/>
      <c r="E515" s="265"/>
      <c r="K515" s="266"/>
      <c r="W515" s="265"/>
    </row>
    <row r="516" spans="2:23" s="251" customFormat="1" x14ac:dyDescent="0.25">
      <c r="B516" s="387"/>
      <c r="D516" s="265"/>
      <c r="E516" s="265"/>
      <c r="K516" s="266"/>
      <c r="W516" s="265"/>
    </row>
    <row r="517" spans="2:23" s="251" customFormat="1" x14ac:dyDescent="0.25">
      <c r="B517" s="387"/>
      <c r="D517" s="265"/>
      <c r="E517" s="265"/>
      <c r="K517" s="266"/>
      <c r="W517" s="265"/>
    </row>
    <row r="518" spans="2:23" s="251" customFormat="1" x14ac:dyDescent="0.25">
      <c r="B518" s="387"/>
      <c r="D518" s="265"/>
      <c r="E518" s="265"/>
      <c r="K518" s="266"/>
      <c r="W518" s="265"/>
    </row>
    <row r="519" spans="2:23" s="251" customFormat="1" x14ac:dyDescent="0.25">
      <c r="B519" s="387"/>
      <c r="D519" s="265"/>
      <c r="E519" s="265"/>
      <c r="K519" s="266"/>
      <c r="W519" s="265"/>
    </row>
    <row r="520" spans="2:23" x14ac:dyDescent="0.25">
      <c r="B520" s="387"/>
    </row>
    <row r="521" spans="2:23" x14ac:dyDescent="0.25">
      <c r="J521" s="414" t="s">
        <v>1612</v>
      </c>
      <c r="K521" s="415"/>
    </row>
    <row r="522" spans="2:23" x14ac:dyDescent="0.25">
      <c r="J522" s="414" t="s">
        <v>1613</v>
      </c>
      <c r="K522" s="415"/>
    </row>
    <row r="523" spans="2:23" x14ac:dyDescent="0.25">
      <c r="J523" s="414" t="s">
        <v>1614</v>
      </c>
      <c r="K523" s="415"/>
    </row>
    <row r="524" spans="2:23" x14ac:dyDescent="0.25">
      <c r="J524" s="414" t="s">
        <v>1615</v>
      </c>
      <c r="K524" s="415"/>
    </row>
  </sheetData>
  <sheetProtection algorithmName="SHA-512" hashValue="0+IHBjky74RfKH2C1pUQWRBWbGUQ1EjSiYZ70OdFU8PnDs8gr6NwuBKNDbDKC5mwut3RBqOvOxebWdmOIOvQ+w==" saltValue="2tHCidNfGUKiCsDY9fr2+A==" spinCount="100000" sheet="1" formatCells="0" insertRows="0" autoFilter="0"/>
  <protectedRanges>
    <protectedRange algorithmName="SHA-512" hashValue="D2Mg8s6OdYxG6lYLJqMh7znKCdJurtJQ0k0xTW0zQ735N5rGFO4kJhjUmBgP3yYwBZzXN5T7I4Rwr1edoSYHUg==" saltValue="Bp4i1qCAHrrnDj0Y33zeqw==" spinCount="100000" sqref="AD5:AH5" name="Intervalo1_1_1"/>
    <protectedRange algorithmName="SHA-512" hashValue="D2Mg8s6OdYxG6lYLJqMh7znKCdJurtJQ0k0xTW0zQ735N5rGFO4kJhjUmBgP3yYwBZzXN5T7I4Rwr1edoSYHUg==" saltValue="Bp4i1qCAHrrnDj0Y33zeqw==" spinCount="100000" sqref="AD7:AH7" name="Intervalo1_1_2"/>
    <protectedRange algorithmName="SHA-512" hashValue="D2Mg8s6OdYxG6lYLJqMh7znKCdJurtJQ0k0xTW0zQ735N5rGFO4kJhjUmBgP3yYwBZzXN5T7I4Rwr1edoSYHUg==" saltValue="Bp4i1qCAHrrnDj0Y33zeqw==" spinCount="100000" sqref="AC8:AH8" name="Intervalo1_1_3"/>
    <protectedRange algorithmName="SHA-512" hashValue="D2Mg8s6OdYxG6lYLJqMh7znKCdJurtJQ0k0xTW0zQ735N5rGFO4kJhjUmBgP3yYwBZzXN5T7I4Rwr1edoSYHUg==" saltValue="Bp4i1qCAHrrnDj0Y33zeqw==" spinCount="100000" sqref="AC229:AH229 AC22:AH22" name="Intervalo1_1_4"/>
    <protectedRange algorithmName="SHA-512" hashValue="D2Mg8s6OdYxG6lYLJqMh7znKCdJurtJQ0k0xTW0zQ735N5rGFO4kJhjUmBgP3yYwBZzXN5T7I4Rwr1edoSYHUg==" saltValue="Bp4i1qCAHrrnDj0Y33zeqw==" spinCount="100000" sqref="Z230:Z231 AB230:AH231" name="Intervalo1_1_5"/>
    <protectedRange algorithmName="SHA-512" hashValue="D2Mg8s6OdYxG6lYLJqMh7znKCdJurtJQ0k0xTW0zQ735N5rGFO4kJhjUmBgP3yYwBZzXN5T7I4Rwr1edoSYHUg==" saltValue="Bp4i1qCAHrrnDj0Y33zeqw==" spinCount="100000" sqref="AH186 AD185 AA186:AF186" name="Intervalo1_1_6"/>
    <protectedRange sqref="K26" name="Intervalo3_14_2_3"/>
    <protectedRange sqref="B26:J26 L26:Y26" name="Intervalo3_15_2_3"/>
    <protectedRange sqref="B20:M20 O20:Y20" name="Intervalo3_3_2"/>
    <protectedRange sqref="N20" name="Intervalo3_4_2"/>
    <protectedRange sqref="B39 Y39" name="Intervalo3_3_2_2"/>
    <protectedRange sqref="E39:I39 K39:X39 C39" name="Intervalo3_4_2_2"/>
    <protectedRange sqref="D39" name="Intervalo3_12_2"/>
    <protectedRange sqref="B40" name="Intervalo3_3_2_3"/>
    <protectedRange sqref="E40:Y40 C40" name="Intervalo3_4_2_3"/>
    <protectedRange sqref="D40" name="Intervalo3_12_2_1"/>
    <protectedRange sqref="Y42 B42" name="Intervalo3_3_2_4"/>
    <protectedRange sqref="C42:X42" name="Intervalo3_4_2_4"/>
    <protectedRange sqref="E52:X52 B52:C52" name="Intervalo3_8_2"/>
    <protectedRange sqref="Y52" name="Intervalo3_9_2"/>
    <protectedRange sqref="D52" name="Intervalo3_12_2_2"/>
    <protectedRange sqref="B63:Y63" name="Intervalo3_9_2_1"/>
    <protectedRange sqref="B85 Y85" name="Intervalo3_3_2_5"/>
    <protectedRange sqref="L85" name="Intervalo3_4_2_5"/>
    <protectedRange sqref="C85:K85 M85:X85" name="Intervalo3_8_2_1"/>
    <protectedRange sqref="B99:J99 L99:Y99" name="Intervalo3_11_2_1"/>
    <protectedRange sqref="K99" name="Intervalo3_12_2_4"/>
    <protectedRange sqref="Y109 B109" name="Intervalo3_3_2_7"/>
    <protectedRange sqref="C109 E109:S109 U109:X109 L110" name="Intervalo3_11_2_2"/>
    <protectedRange sqref="D109 T109" name="Intervalo3_12_2_5"/>
    <protectedRange sqref="N110" name="Intervalo3_4_2_7"/>
    <protectedRange sqref="B110:C110 E110:J110 M110 O110:Y110" name="Intervalo3_11_2_3"/>
    <protectedRange sqref="D110 K110" name="Intervalo3_12_2_6"/>
    <protectedRange sqref="B130" name="Intervalo3_3_2_8"/>
    <protectedRange sqref="L130" name="Intervalo3_5_2"/>
    <protectedRange sqref="C130:K130 M130:Y130" name="Intervalo3_12_2_7"/>
    <protectedRange sqref="B131:Y131 L132 L135" name="Intervalo3_12_2_8"/>
    <protectedRange sqref="E82:Y82 B82:C82" name="Intervalo3_11_2"/>
    <protectedRange sqref="D82" name="Intervalo3_12_2_3"/>
    <protectedRange sqref="Z239:AH239" name="Intervalo3"/>
    <protectedRange sqref="A240:H240 T240 V240:XFD240 J240:O240" name="Intervalo2"/>
    <protectedRange sqref="Z240:AH240" name="Intervalo3_1"/>
  </protectedRanges>
  <autoFilter ref="B1:B520" xr:uid="{00000000-0009-0000-0000-000003000000}"/>
  <sortState xmlns:xlrd2="http://schemas.microsoft.com/office/spreadsheetml/2017/richdata2" ref="B3:AJ157">
    <sortCondition ref="I3:I157"/>
  </sortState>
  <dataConsolidate/>
  <mergeCells count="2">
    <mergeCell ref="P1:S1"/>
    <mergeCell ref="U1:X1"/>
  </mergeCells>
  <dataValidations count="19">
    <dataValidation allowBlank="1" showInputMessage="1" showErrorMessage="1" error="Apenas pode escolher uma das opções disponíveis." sqref="AG147:AG148 AB192:AB193 AD30:AE30 AG38 AD123 AD184 AG151 AA196:AB196 AG33:AG35 AE192:AE197 AE190 AG2:AG4 AE45 AD70:AE70 AD176:AD179 AG120:AG121 AD85:AE85 Y20 Y144 AD3 AG70 AB70 AD207:AE216 AD198:AE205 AE112:AE115 AD221:AD223 AH22 AB167 AD119:AD121 AB148:AB153 AD112:AD116 AG61 AG176:AG179 AE185 AB176:AB179 AG184 AG197 AA126:AB126 AE125:AE131 AA125 AG123 AG85 AB79 AA127:AA133 AB132:AB133 AH126:AH133 AG132:AG133 AD182:AE182 Y142 AE175:AE179 AD146:AD155 AG153:AG155 AD83 AB83 AA110:AB111 AD39:AD43 AG41:AG43 AB169:AB173 AB108:AB116 AD103:AD107 AG110:AG118 AG110:AH111 AD110:AE111 AD24:AD25 AA22:AB26 AB155:AB156 AD224:AE228 AD46:AE49 AG47:AH49 AB56 AA55:AA56 AG56 AD56 AD61 AE2:AE14 AA124:AB124 AD124:AE124 AG124:AH124 AG57:AH60 AD57:AE60 AE98:AE99 AA98:AA99 AD100:AE102 AG100:AH102 AE151:AE173 AH170:AH173 AA170:AA173 AA175:AA179 AA174:AB174 AG174:AH174 AD174:AE174 AD139:AE140 AE138 AG96:AH96 AG221:AG228 AG13:AH18 AE229 AD15:AE18 Y77:Y79 AA77:AB78 AG77:AH77 AD77:AE77 AE71:AE72 Y82:Y83 AE79:AE84 AA36:AB49 AH70:AH75 AB32:AB35 AD33:AD35 AH32:AH46 AE32:AE43 AE92:AE95 AA50:AA52 Y99:Y116 AA53:AB54 AE50:AE56 AH92:AH95 AD96:AE96 AH50:AH56 AA100:AB107 AG103:AG107 AH104:AH116 Y153:Y188 AB145:AB146 AE103:AE109 AG186 Y146:Y147 AE144:AE148 AH144:AH155 AA144:AA155 AE187:AE188 AH175:AH180 AB188 AA187:AA195 AG181:AH182 AG188 AD181 AD188 AA181:AB186 AH78:AH90 AE86:AE90 AB85:AB90 AA79:AA90 AA91:AB96 AG91:AH91 Y85:Y96 AD91:AE91 AH119:AH123 Y119:Y128 AB119:AB123 AA108:AA123 AE120:AE123 AG199:AH216 Y2:Y18 AA2:AB18 AH2:AH12 AG9 AD9:AE9 AA66:AA75 AB66:AB68 AG66:AH68 AD66:AD68 AH182:AH198 AA197 AA134:AB140 Y130:Y140 AD132:AE137 AG134:AH140 AD64 AG63:AG64 AH61:AH65 AA57:AB65 Y32:Y75 AE61:AE69 AD217:AD218 AH217:AH231 AE217:AE223 AG217:AG218 AD232:AE1048576 Y199:Y1048576 AG232:AH1048576 AA198:AB1048576 AA27:AA35 AG23:AH30 Y22:Y30 AE22:AE29 AD27:AD29 AB27:AB30" xr:uid="{00000000-0002-0000-0300-000000000000}"/>
    <dataValidation type="list" allowBlank="1" showInputMessage="1" showErrorMessage="1" error="Apenas pode escolher uma das opções disponíveis." sqref="AF225:AF226 AF77 AF233:AF238 AF240:AF1048576" xr:uid="{00000000-0002-0000-0300-000001000000}">
      <formula1>"Cumpriu o Orçamento,Abaixo do Orçamento,Ultrapassou o Orçamento"</formula1>
    </dataValidation>
    <dataValidation allowBlank="1" showInputMessage="1" showErrorMessage="1" sqref="J199:J200 J2:J4 J7 J20 J75 K235 J66:J68 J525:J1048576 J83:J86 J112:J116 K111 J70 J154:J170 J46:J49 J139:J140 J174:J179 J33:J42 J52:J54 J94:J96 J98:J110 J184:J187 J146:J147 J91 J230:J234 J119:J124 J9:J18 J202:J228 J126:J137 J56:J64 J236:J520 J23:J30" xr:uid="{00000000-0002-0000-0300-000002000000}"/>
    <dataValidation type="list" allowBlank="1" showInputMessage="1" showErrorMessage="1" error="Apenas pode escolher uma das opções disponíveis." sqref="AC243:AC245" xr:uid="{00000000-0002-0000-0300-000003000000}">
      <formula1>"M.Bom;Bom;Suf;Insuf"</formula1>
    </dataValidation>
    <dataValidation type="list" allowBlank="1" showInputMessage="1" showErrorMessage="1" error="Apenas pode escolher uma das opções disponíveis." sqref="AF98:AF116 AF78:AF96 AF227:AF232 AF2:AF18 AF119:AF140 AF144:AF224 AF239 AF22:AF75" xr:uid="{00000000-0002-0000-0300-000004000000}">
      <formula1>"Cumpriu o orçamento,Abaixo do orçamento,Ultrapassou o orçamento"</formula1>
    </dataValidation>
    <dataValidation type="list" allowBlank="1" showInputMessage="1" showErrorMessage="1" error="Apenas pode escolher uma das opções disponíveis." sqref="W233:X234 W189:X194 U199:W204 U233:U234 U235:X239 W195:W198 U189:V198 X195:X204 U205:X232 U240 U2:X188" xr:uid="{00000000-0002-0000-0300-000005000000}">
      <formula1>"Jornal,Página Web,Inf aos EE,Afixado no Agrup, Redes Sociais,Org Comunicação Social Externos"</formula1>
    </dataValidation>
    <dataValidation type="list" allowBlank="1" showInputMessage="1" showErrorMessage="1" error="Apenas pode escolher uma das opções disponíveis." sqref="I21 I55 I81 I69 I83 I43 I116:I119 I26 I41 I50:I51 I96 I111 I130 I182:I186 I65:I66 I13 I57:I61 I123:I128 I100:I102 I31 I108 I17:I19 I72:I74 I47:I48 I53 I104:I106 I156:I180 I87:I92 I7:I9 I132:I144 I199:I240" xr:uid="{00000000-0002-0000-0300-000006000000}">
      <formula1>"1ºSemestre, 2ºSemestre, Anual"</formula1>
    </dataValidation>
    <dataValidation type="list" allowBlank="1" showInputMessage="1" showErrorMessage="1" error="Apenas pode escolher uma das opções disponíveis." sqref="I158 I139 I125 I2:I6 I20 I62:I64 I14:I16 I129:I131 I42:I46 I97:I99 I10:I12 I103 I78:I86 I67:I76 I32:I40 I49:I56 I93:I95 I181:I182 I144:I155 I107:I122 I187:I198 I22:I30" xr:uid="{00000000-0002-0000-0300-000007000000}">
      <formula1>"1ºsemestre, 2ºsemestre, Anual"</formula1>
    </dataValidation>
    <dataValidation type="list" allowBlank="1" showInputMessage="1" showErrorMessage="1" error="Apenas pode escolher uma das opções disponíveis." sqref="P233:R234 P235:S240 P78:S232 P2:S76" xr:uid="{00000000-0002-0000-0300-000008000000}">
      <formula1>"1,2,3,4,5,6,7,8,9,10,11,12,13,14,15,16"</formula1>
    </dataValidation>
    <dataValidation type="list" allowBlank="1" showInputMessage="1" showErrorMessage="1" sqref="B20 B98:B116 B77:B96 B2:B18 B119:B140 B144:B1048516 B22:B75" xr:uid="{00000000-0002-0000-0300-000009000000}">
      <formula1>"Pré-escolar,Desp.Escolar,Cidadania,PES,Eco-Escolas,Todos os Departamentos,1ºciclo,CSH,C.Exp,Expressões,Ed.Especial,Port,LE,Mat,TZPA,Vestir a Camisola,Projetos"</formula1>
    </dataValidation>
    <dataValidation type="list" allowBlank="1" showInputMessage="1" showErrorMessage="1" sqref="F20 F77:F96 F2:F18 F98:F140 F144:F1048515 F22:F75" xr:uid="{00000000-0002-0000-0300-00000A000000}">
      <formula1>"janeiro,fevereiro,março,abril,maio,junho,julho,agosto,setembro,outubro,novembro,dezembro"</formula1>
    </dataValidation>
    <dataValidation type="list" allowBlank="1" showInputMessage="1" showErrorMessage="1" error="Apenas pode escolher uma das opções disponíveis." sqref="G20 G77:G96 G2:G18 G98:G140 G144:G1048515 G22:G75" xr:uid="{00000000-0002-0000-0300-00000B000000}">
      <formula1>"Exposição,Mostra/Exp trabalhos alunos,Projeto,Conf/Palestra/Debate/Leituras,Workshop temático,Olimpíadas/Competição/Concurso,Atividades/Campanhas de Solidariedade,Vizualização  apresentação/Peça teatro/filme, Visita de estudo, Aval/Orient/Acomp"</formula1>
    </dataValidation>
    <dataValidation type="list" allowBlank="1" showInputMessage="1" showErrorMessage="1" sqref="Z98:Z116 Z78:Z96 Z2:Z18 Z119:Z140 Z144:Z241 Z22:Z75" xr:uid="{00000000-0002-0000-0300-00000C000000}">
      <formula1>"Realizada,Não realizada"</formula1>
    </dataValidation>
    <dataValidation type="list" allowBlank="1" showInputMessage="1" showErrorMessage="1" sqref="AC98:AC116 AC78:AC96 AC2:AC18 AC119:AC140 AC144:AC242 AC22:AC75" xr:uid="{00000000-0002-0000-0300-00000D000000}">
      <formula1>"M.Bom,Bom,Suf,Insuf"</formula1>
    </dataValidation>
    <dataValidation type="list" allowBlank="1" showInputMessage="1" showErrorMessage="1" sqref="C20 C77:C96 C2:C18 C98:C140 C144:C1048515 C22:C75" xr:uid="{00000000-0002-0000-0300-00000E000000}">
      <formula1>"Sim"</formula1>
    </dataValidation>
    <dataValidation type="list" allowBlank="1" showInputMessage="1" showErrorMessage="1" error="Apenas pode escolher uma das opções disponíveis." sqref="Z242:Z1048576 Z77" xr:uid="{00000000-0002-0000-0300-00000F000000}">
      <formula1>"Realizada,Não Realizada"</formula1>
    </dataValidation>
    <dataValidation type="list" allowBlank="1" showInputMessage="1" showErrorMessage="1" error="Apenas pode escolher uma das opções disponíveis." sqref="AC246:AC1048576 AC77" xr:uid="{00000000-0002-0000-0300-000010000000}">
      <formula1>"M.Bom,Bom,Suf,Insuf"</formula1>
    </dataValidation>
    <dataValidation type="list" allowBlank="1" showInputMessage="1" showErrorMessage="1" sqref="O2:O1048515" xr:uid="{00000000-0002-0000-0300-000011000000}">
      <formula1>"Agrupamento,Encarregados Educação,Agrup./E.E.,Proj.Desporto Escolar,Projeto C.M.S.,Projeto PES,Projeto Eco-Escolas"</formula1>
    </dataValidation>
    <dataValidation type="list" allowBlank="1" showInputMessage="1" showErrorMessage="1" error="Apenas pode escolher uma das opções disponíveis." sqref="H2:H1048515" xr:uid="{00000000-0002-0000-0300-000012000000}">
      <formula1>"PAA inicial, Nova proposta"</formula1>
    </dataValidation>
  </dataValidations>
  <printOptions headings="1" gridLines="1"/>
  <pageMargins left="0.25" right="0.25" top="0.75" bottom="0.75" header="0.3" footer="0.3"/>
  <pageSetup paperSize="9" scale="70" fitToWidth="0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102"/>
  <sheetViews>
    <sheetView tabSelected="1" zoomScale="51" zoomScaleNormal="51" workbookViewId="0">
      <selection activeCell="L20" sqref="L20"/>
    </sheetView>
  </sheetViews>
  <sheetFormatPr defaultRowHeight="15" x14ac:dyDescent="0.25"/>
  <cols>
    <col min="1" max="1" width="3.42578125" customWidth="1"/>
    <col min="2" max="2" width="13.7109375" customWidth="1"/>
    <col min="4" max="4" width="10.5703125" customWidth="1"/>
    <col min="5" max="5" width="11.140625" customWidth="1"/>
    <col min="6" max="6" width="3.85546875" customWidth="1"/>
    <col min="7" max="7" width="4.28515625" customWidth="1"/>
    <col min="8" max="8" width="28.140625" customWidth="1"/>
    <col min="11" max="11" width="4.28515625" customWidth="1"/>
    <col min="12" max="12" width="38" customWidth="1"/>
    <col min="13" max="13" width="11" customWidth="1"/>
    <col min="14" max="14" width="8.85546875" customWidth="1"/>
    <col min="15" max="15" width="5" customWidth="1"/>
    <col min="17" max="17" width="11.7109375" customWidth="1"/>
  </cols>
  <sheetData>
    <row r="2" spans="1:17" ht="14.25" customHeight="1" x14ac:dyDescent="0.25">
      <c r="D2" s="7"/>
      <c r="E2" s="7"/>
      <c r="F2" s="7"/>
      <c r="G2" s="8"/>
      <c r="L2" s="51" t="s">
        <v>41</v>
      </c>
      <c r="M2" s="9" t="s">
        <v>1616</v>
      </c>
      <c r="N2" s="9" t="s">
        <v>1617</v>
      </c>
    </row>
    <row r="3" spans="1:17" ht="30" x14ac:dyDescent="0.25">
      <c r="B3" s="9" t="s">
        <v>1618</v>
      </c>
      <c r="C3" s="9" t="s">
        <v>1616</v>
      </c>
      <c r="D3" s="9" t="s">
        <v>1619</v>
      </c>
      <c r="E3" s="9" t="s">
        <v>1620</v>
      </c>
      <c r="F3" s="10"/>
      <c r="G3" s="7"/>
      <c r="H3" s="9" t="s">
        <v>42</v>
      </c>
      <c r="I3" s="9" t="s">
        <v>1616</v>
      </c>
      <c r="J3" s="9" t="s">
        <v>1617</v>
      </c>
      <c r="K3" s="7"/>
      <c r="L3" s="13" t="s">
        <v>68</v>
      </c>
      <c r="M3" s="5">
        <f>COUNTIF(PAA!$G$2:$G$321,"Exposição")+COUNTIF('BECRE_2025-26'!$G$2:$G$368,"Exposição")</f>
        <v>12</v>
      </c>
      <c r="N3" s="14">
        <f>M3/M13</f>
        <v>4.878048780487805E-2</v>
      </c>
      <c r="O3" s="7"/>
      <c r="P3" s="9" t="s">
        <v>299</v>
      </c>
      <c r="Q3" s="9" t="s">
        <v>1616</v>
      </c>
    </row>
    <row r="4" spans="1:17" ht="30" customHeight="1" x14ac:dyDescent="0.25">
      <c r="A4" s="6"/>
      <c r="B4" s="44" t="s">
        <v>1621</v>
      </c>
      <c r="C4" s="23">
        <f>COUNTIF(PAA!$B$2:$B$303,"Todos os Departamentos")</f>
        <v>1</v>
      </c>
      <c r="D4" s="23">
        <f>COUNTIFS(PAA!$B$2:$B$303,"Todos os Departamentos",PAA!$Z2:$Z303,"Realizada")</f>
        <v>0</v>
      </c>
      <c r="E4" s="23">
        <f>COUNTIFS(PAA!$B$2:$B$303,"Todos os Departamentos",PAA!$Z2:$Z303,"Não Realizada")</f>
        <v>0</v>
      </c>
      <c r="F4" s="11"/>
      <c r="G4" s="11"/>
      <c r="H4" s="3" t="s">
        <v>69</v>
      </c>
      <c r="I4" s="5">
        <f>COUNTIF(PAA!$H$2:$H$322,"PAA inicial") + COUNTIF('BECRE_2025-26'!$H$2:$H$368,"PAA inicial")</f>
        <v>275</v>
      </c>
      <c r="J4" s="12">
        <f>I4/I6</f>
        <v>0.98566308243727596</v>
      </c>
      <c r="K4" s="11"/>
      <c r="L4" s="16" t="s">
        <v>1622</v>
      </c>
      <c r="M4" s="5">
        <f>COUNTIF(PAA!$G$2:$G$321,"Mostra/Exp trabalhos alunos")+COUNTIF('BECRE_2025-26'!$G$2:$G$368,"Mostra/Exp trabalhos alunos")</f>
        <v>38</v>
      </c>
      <c r="N4" s="14">
        <f t="shared" ref="N4:N11" si="0">M4/$M$13</f>
        <v>0.15447154471544716</v>
      </c>
      <c r="O4" s="11"/>
      <c r="P4" s="5" t="s">
        <v>1623</v>
      </c>
      <c r="Q4" s="47">
        <f>COUNTIF(PAA!$P$2:$S$322,"1")+COUNTIF('BECRE_2025-26'!$Q$2:$T$368,"1")</f>
        <v>2</v>
      </c>
    </row>
    <row r="5" spans="1:17" ht="30" customHeight="1" x14ac:dyDescent="0.25">
      <c r="A5" s="6"/>
      <c r="B5" s="43" t="s">
        <v>766</v>
      </c>
      <c r="C5" s="43">
        <f>COUNTIF(PAA!$B$2:$B$303,"SPO")</f>
        <v>10</v>
      </c>
      <c r="D5" s="43">
        <f>COUNTIFS(PAA!$B$2:$B$303,"SPO",PAA!$Z2:$Z303,"Realizada")</f>
        <v>0</v>
      </c>
      <c r="E5" s="43">
        <f>COUNTIFS(PAA!$B$2:$B$303,"SPO",PAA!$Z$2:$Z$303,"Não Realizada")</f>
        <v>0</v>
      </c>
      <c r="F5" s="11"/>
      <c r="G5" s="11"/>
      <c r="H5" s="4" t="s">
        <v>413</v>
      </c>
      <c r="I5" s="5">
        <f>COUNTIF(PAA!$H$2:$H$322,"Nova proposta") + COUNTIF('BECRE_2025-26'!$H$2:$H$368,"Nova proposta")</f>
        <v>4</v>
      </c>
      <c r="J5" s="12">
        <f>I5/I6</f>
        <v>1.4336917562724014E-2</v>
      </c>
      <c r="K5" s="11"/>
      <c r="L5" s="13" t="s">
        <v>117</v>
      </c>
      <c r="M5" s="5">
        <f>COUNTIF(PAA!$G$2:$G$321,"Projeto")+COUNTIF('BECRE_2025-26'!$G$2:$G$368,"Projeto")</f>
        <v>81</v>
      </c>
      <c r="N5" s="14">
        <f t="shared" si="0"/>
        <v>0.32926829268292684</v>
      </c>
      <c r="O5" s="11"/>
      <c r="P5" s="17" t="s">
        <v>1624</v>
      </c>
      <c r="Q5" s="48">
        <f>COUNTIF(PAA!$P$2:$S$322,"2")+COUNTIF('BECRE_2025-26'!$Q$2:$T$368,"2")</f>
        <v>91</v>
      </c>
    </row>
    <row r="6" spans="1:17" ht="30" customHeight="1" x14ac:dyDescent="0.25">
      <c r="A6" s="6"/>
      <c r="B6" s="23" t="s">
        <v>1625</v>
      </c>
      <c r="C6" s="23">
        <f>COUNTIF('BECRE_2025-26'!$B$2:$B$303,"BECRE")</f>
        <v>0</v>
      </c>
      <c r="D6" s="15">
        <f>COUNTIFS('BECRE_2025-26'!$B$2:$B$329,"BECRE",'BECRE_2025-26'!$Z2:$Z329,"Realizada")</f>
        <v>0</v>
      </c>
      <c r="E6" s="15">
        <f>COUNTIFS('BECRE_2025-26'!$B$2:$B$329,"BECRE",'BECRE_2025-26'!$Z2:$Z329,"Não Realizada")</f>
        <v>0</v>
      </c>
      <c r="F6" s="11"/>
      <c r="G6" s="11"/>
      <c r="H6" s="18" t="s">
        <v>1626</v>
      </c>
      <c r="I6" s="21">
        <f>SUM(I4:I5)</f>
        <v>279</v>
      </c>
      <c r="J6" s="12">
        <f>SUM(J3:J5)</f>
        <v>1</v>
      </c>
      <c r="K6" s="11"/>
      <c r="L6" s="16" t="s">
        <v>87</v>
      </c>
      <c r="M6" s="5">
        <f>COUNTIF(PAA!$G$2:$G$321,"Conf/Palestra/Debate/Leituras")+COUNTIF('BECRE_2025-26'!$G$2:$G$368,"Conf/Palestra/Debate/Leituras")</f>
        <v>20</v>
      </c>
      <c r="N6" s="14">
        <f t="shared" si="0"/>
        <v>8.1300813008130079E-2</v>
      </c>
      <c r="O6" s="11"/>
      <c r="P6" s="5" t="s">
        <v>1627</v>
      </c>
      <c r="Q6" s="224">
        <f>COUNTIF(PAA!$P$2:$S$322,"3")+COUNTIF('BECRE_2025-26'!$Q$2:$T$368,"3")</f>
        <v>218</v>
      </c>
    </row>
    <row r="7" spans="1:17" ht="30" customHeight="1" x14ac:dyDescent="0.25">
      <c r="A7" s="6"/>
      <c r="B7" s="43" t="s">
        <v>1090</v>
      </c>
      <c r="C7" s="43">
        <f>COUNTIF(PAA!$B$2:$B$303,"PES")</f>
        <v>12</v>
      </c>
      <c r="D7" s="43">
        <f>COUNTIFS(PAA!$B$2:$B$303,"PES",PAA!$Z2:$Z303,"Realizada")</f>
        <v>0</v>
      </c>
      <c r="E7" s="43">
        <f>COUNTIFS(PAA!$B$2:$B$303,"PES",PAA!$Z2:$Z303,"Não Realizada")</f>
        <v>0</v>
      </c>
      <c r="F7" s="11"/>
      <c r="G7" s="11"/>
      <c r="H7" s="746"/>
      <c r="I7" s="746"/>
      <c r="J7" s="746"/>
      <c r="K7" s="11"/>
      <c r="L7" s="13" t="s">
        <v>1628</v>
      </c>
      <c r="M7" s="5">
        <f>COUNTIF(PAA!$G$2:$G$321,"Workshop temático ")+COUNTIF('BECRE_2025-26'!$G$2:$G$368,"Workshop temático")</f>
        <v>2</v>
      </c>
      <c r="N7" s="14">
        <f t="shared" si="0"/>
        <v>8.130081300813009E-3</v>
      </c>
      <c r="O7" s="11"/>
      <c r="P7" s="17" t="s">
        <v>1629</v>
      </c>
      <c r="Q7" s="225">
        <f>COUNTIF(PAA!$P$2:$S$322,"4")+COUNTIF('BECRE_2025-26'!$Q$2:$T$368,"4")</f>
        <v>84</v>
      </c>
    </row>
    <row r="8" spans="1:17" ht="30" customHeight="1" x14ac:dyDescent="0.25">
      <c r="A8" s="6"/>
      <c r="B8" s="23" t="s">
        <v>364</v>
      </c>
      <c r="C8" s="23">
        <f>COUNTIF(PAA!$B$2:$B$303,"Eco-Escolas")</f>
        <v>39</v>
      </c>
      <c r="D8" s="23">
        <f>COUNTIFS(PAA!$B$2:$B$303,"Eco-Escolas",PAA!$Z2:$Z303,"Realizada")</f>
        <v>0</v>
      </c>
      <c r="E8" s="23">
        <f>COUNTIFS(PAA!$B$2:$B$303,"Eco-Escolas",PAA!$Z2:$Z303,"Não Realizada")</f>
        <v>0</v>
      </c>
      <c r="F8" s="11"/>
      <c r="G8" s="11"/>
      <c r="K8" s="11"/>
      <c r="L8" s="16" t="s">
        <v>1630</v>
      </c>
      <c r="M8" s="5">
        <f>COUNTIF(PAA!$G$2:$G$321,"Olimpíadas/Competição/Concurso")+COUNTIF('BECRE_2025-26'!$G$2:$G$368,"Olimpíadas/Competição/Concurso")</f>
        <v>38</v>
      </c>
      <c r="N8" s="14">
        <f t="shared" si="0"/>
        <v>0.15447154471544716</v>
      </c>
      <c r="O8" s="11"/>
      <c r="P8" s="5" t="s">
        <v>1631</v>
      </c>
      <c r="Q8" s="224">
        <f>COUNTIF(PAA!$P$2:$S$322,"5")+COUNTIF('BECRE_2025-26'!$Q$2:$T$368,"5")</f>
        <v>191</v>
      </c>
    </row>
    <row r="9" spans="1:17" ht="30" customHeight="1" x14ac:dyDescent="0.25">
      <c r="A9" s="6"/>
      <c r="B9" s="43" t="s">
        <v>312</v>
      </c>
      <c r="C9" s="43">
        <f>COUNTIF(PAA!$B$2:$B$303,"Pré-Escolar")</f>
        <v>12</v>
      </c>
      <c r="D9" s="43">
        <f>COUNTIFS(PAA!$B$2:$B$303,"Pré-escolar",PAA!$Z2:$Z303,"Realizada")</f>
        <v>0</v>
      </c>
      <c r="E9" s="43">
        <f>COUNTIFS(PAA!$B$2:$B$303,"Pré-escolar",PAA!$Z2:$Z303,"Não Realizada")</f>
        <v>0</v>
      </c>
      <c r="F9" s="11"/>
      <c r="G9" s="11"/>
      <c r="H9" s="9" t="s">
        <v>43</v>
      </c>
      <c r="I9" s="9" t="s">
        <v>1616</v>
      </c>
      <c r="J9" s="9" t="s">
        <v>1617</v>
      </c>
      <c r="K9" s="11"/>
      <c r="L9" s="13" t="s">
        <v>108</v>
      </c>
      <c r="M9" s="5">
        <f>COUNTIF(PAA!$G$2:$G$321,"Atividades/Campanhas de Solidariedade")+COUNTIF('BECRE_2025-26'!$G$2:$G$368,"Atividades/Campanhas de Solidariedade")</f>
        <v>15</v>
      </c>
      <c r="N9" s="14">
        <f t="shared" si="0"/>
        <v>6.097560975609756E-2</v>
      </c>
      <c r="O9" s="11"/>
      <c r="P9" s="17" t="s">
        <v>1632</v>
      </c>
      <c r="Q9" s="225">
        <f>COUNTIF(PAA!$P$2:$S$322,"6")+COUNTIF('BECRE_2025-26'!$Q$2:$T$368,"6")</f>
        <v>5</v>
      </c>
    </row>
    <row r="10" spans="1:17" ht="30" customHeight="1" x14ac:dyDescent="0.25">
      <c r="A10" s="6"/>
      <c r="B10" s="23" t="s">
        <v>245</v>
      </c>
      <c r="C10" s="23">
        <f>COUNTIF(PAA!$B$2:$B$303,"1ºCiclo")</f>
        <v>38</v>
      </c>
      <c r="D10" s="23">
        <f>COUNTIFS(PAA!$B$2:$B$303,"1ºciclo",PAA!$Z2:$Z303,"Realizada")</f>
        <v>0</v>
      </c>
      <c r="E10" s="23">
        <f>COUNTIFS(PAA!$B$2:$B$303,"1ºciclo",PAA!$Z2:$Z303,"Não Realizada")</f>
        <v>0</v>
      </c>
      <c r="F10" s="11"/>
      <c r="G10" s="11"/>
      <c r="H10" s="2" t="s">
        <v>1633</v>
      </c>
      <c r="I10" s="2">
        <f>COUNTIF(PAA!$I$2:$I$305,"1ºSemestre")+COUNTIF('BECRE_2025-26'!$I$2:$I$331,"1ºSemestre")</f>
        <v>68</v>
      </c>
      <c r="J10" s="12">
        <f>I10/I13</f>
        <v>0.2446043165467626</v>
      </c>
      <c r="K10" s="11"/>
      <c r="L10" s="16" t="s">
        <v>258</v>
      </c>
      <c r="M10" s="5">
        <f>COUNTIF(PAA!$G$2:$G$321,"Visualização  apresentação/Peça teatro/filme")+COUNTIF('BECRE_2025-26'!$G$2:$G$368,"Visualização  apresentação/Peça teatro/filme")</f>
        <v>8</v>
      </c>
      <c r="N10" s="14">
        <f t="shared" si="0"/>
        <v>3.2520325203252036E-2</v>
      </c>
      <c r="O10" s="11"/>
      <c r="P10" s="5" t="s">
        <v>1634</v>
      </c>
      <c r="Q10" s="224">
        <f>COUNTIF(PAA!$P$2:$S$322,"7")+COUNTIF('BECRE_2025-26'!$Q$2:$T$368,"7")</f>
        <v>0</v>
      </c>
    </row>
    <row r="11" spans="1:17" ht="30" customHeight="1" x14ac:dyDescent="0.25">
      <c r="A11" s="54"/>
      <c r="B11" s="43" t="s">
        <v>403</v>
      </c>
      <c r="C11" s="43">
        <f>COUNTIF(PAA!$B$2:$B$303,"CSH")</f>
        <v>18</v>
      </c>
      <c r="D11" s="43">
        <f>COUNTIFS(PAA!$B$2:$B$303,"CSH",PAA!$Z2:$Z303,"Realizada")</f>
        <v>0</v>
      </c>
      <c r="E11" s="43">
        <f>COUNTIFS(PAA!$B$2:$B$303,"CSH",PAA!$Z$2:$Z$303,"Não Realizada")</f>
        <v>0</v>
      </c>
      <c r="F11" s="11"/>
      <c r="G11" s="11"/>
      <c r="H11" s="15" t="s">
        <v>1635</v>
      </c>
      <c r="I11" s="2">
        <f>COUNTIF(PAA!$I$2:$I$305,"2ºSemestre")+COUNTIF('BECRE_2025-26'!$I$2:$I$331,"2ºSemestre")</f>
        <v>92</v>
      </c>
      <c r="J11" s="12">
        <f>I11/I13</f>
        <v>0.33093525179856115</v>
      </c>
      <c r="K11" s="11"/>
      <c r="L11" s="13" t="s">
        <v>1636</v>
      </c>
      <c r="M11" s="5">
        <f>COUNTIF(PAA!$G$2:$G$321,"Visita de estudo")+COUNTIF('BECRE_2025-26'!$G$2:$G$368,"Visita de estudo")</f>
        <v>20</v>
      </c>
      <c r="N11" s="14">
        <f t="shared" si="0"/>
        <v>8.1300813008130079E-2</v>
      </c>
      <c r="O11" s="11"/>
      <c r="P11" s="17" t="s">
        <v>1637</v>
      </c>
      <c r="Q11" s="225">
        <f>COUNTIF(PAA!$P$2:$S$322,"8")+COUNTIF('BECRE_2025-26'!$Q$2:$T$368,"8")</f>
        <v>8</v>
      </c>
    </row>
    <row r="12" spans="1:17" ht="30" customHeight="1" x14ac:dyDescent="0.25">
      <c r="A12" s="6"/>
      <c r="B12" s="23" t="s">
        <v>514</v>
      </c>
      <c r="C12" s="23">
        <f>COUNTIF(PAA!$B$2:$B$303,"C.Exp")</f>
        <v>5</v>
      </c>
      <c r="D12" s="23">
        <f>COUNTIFS(PAA!$B$2:$B$303,"C.Exp",PAA!$Z2:$Z303,"Realizada")</f>
        <v>0</v>
      </c>
      <c r="E12" s="23">
        <f>COUNTIFS(PAA!$B$2:$B$303,"C.Exp",PAA!$Z2:$Z303,"Não Realizada")</f>
        <v>0</v>
      </c>
      <c r="F12" s="11"/>
      <c r="G12" s="11"/>
      <c r="H12" s="43" t="s">
        <v>167</v>
      </c>
      <c r="I12" s="2">
        <f>COUNTIF(PAA!$I$2:$I$305,"Anual")+COUNTIF('BECRE_2025-26'!$I$2:$I$331,"Anual")</f>
        <v>118</v>
      </c>
      <c r="J12" s="12">
        <f>I12/I13</f>
        <v>0.42446043165467628</v>
      </c>
      <c r="K12" s="11"/>
      <c r="L12" s="16" t="s">
        <v>1134</v>
      </c>
      <c r="M12" s="5">
        <f>COUNTIF(PAA!$G$2:$G$305,"Aval/Orient/Acomp")+COUNTIF('BECRE_2025-26'!$G$2:$G$331,"Aval/Orient/Acomp")</f>
        <v>12</v>
      </c>
      <c r="N12" s="14">
        <f>M12/$M$13</f>
        <v>4.878048780487805E-2</v>
      </c>
      <c r="O12" s="11"/>
      <c r="P12" s="5" t="s">
        <v>1638</v>
      </c>
      <c r="Q12" s="224">
        <f>COUNTIF(PAA!$P$2:$S$322,"9")+COUNTIF('BECRE_2025-26'!$Q$2:$T$368,"9")</f>
        <v>2</v>
      </c>
    </row>
    <row r="13" spans="1:17" ht="30" customHeight="1" x14ac:dyDescent="0.25">
      <c r="A13" s="6"/>
      <c r="B13" s="43" t="s">
        <v>327</v>
      </c>
      <c r="C13" s="43">
        <f>COUNTIF(PAA!$B$2:$B$303,"Expressões")</f>
        <v>21</v>
      </c>
      <c r="D13" s="43">
        <f>COUNTIFS(PAA!$B$2:$B$303,"Expressões",PAA!$Z2:$Z303,"Realizada")</f>
        <v>0</v>
      </c>
      <c r="E13" s="43">
        <v>0</v>
      </c>
      <c r="F13" s="11"/>
      <c r="G13" s="11"/>
      <c r="H13" s="18" t="s">
        <v>1626</v>
      </c>
      <c r="I13" s="19">
        <f>SUM(I10:I12)</f>
        <v>278</v>
      </c>
      <c r="J13" s="41">
        <f>SUM(J10:J12)</f>
        <v>1</v>
      </c>
      <c r="K13" s="11"/>
      <c r="L13" s="18" t="s">
        <v>1626</v>
      </c>
      <c r="M13" s="19">
        <f>SUM(M3:M12)</f>
        <v>246</v>
      </c>
      <c r="N13" s="53">
        <f>SUM(N3:N12)</f>
        <v>1</v>
      </c>
      <c r="O13" s="11"/>
      <c r="P13" s="17" t="s">
        <v>1639</v>
      </c>
      <c r="Q13" s="225">
        <f>COUNTIF(PAA!$P$2:$S$322,"10")+COUNTIF('BECRE_2025-26'!$Q$2:$T$368,"10")</f>
        <v>174</v>
      </c>
    </row>
    <row r="14" spans="1:17" ht="30" customHeight="1" x14ac:dyDescent="0.25">
      <c r="A14" s="6"/>
      <c r="B14" s="23" t="s">
        <v>1596</v>
      </c>
      <c r="C14" s="23">
        <f>COUNTIF(PAA!$B$2:$B$303,"Ed. Especial")</f>
        <v>1</v>
      </c>
      <c r="D14" s="23">
        <f>COUNTIFS(PAA!$B$2:$B$303,"Ed. Especial",PAA!$Z2:$Z303,"Realizada")</f>
        <v>0</v>
      </c>
      <c r="E14" s="23">
        <f>COUNTIFS(PAA!$B$2:$B$303,"Ed. Especial",PAA!$Z2:$Z303,"Não Realizada")</f>
        <v>0</v>
      </c>
      <c r="F14" s="11"/>
      <c r="G14" s="11"/>
      <c r="H14" s="66"/>
      <c r="I14" s="66"/>
      <c r="J14" s="66"/>
      <c r="K14" s="11"/>
      <c r="L14" s="747"/>
      <c r="M14" s="747"/>
      <c r="N14" s="747"/>
      <c r="O14" s="11"/>
      <c r="P14" s="5" t="s">
        <v>1640</v>
      </c>
      <c r="Q14" s="224">
        <f>COUNTIF(PAA!$P$2:$S$322,"11")+COUNTIF('BECRE_2025-26'!$Q$2:$T$368,"11")</f>
        <v>56</v>
      </c>
    </row>
    <row r="15" spans="1:17" ht="30" customHeight="1" x14ac:dyDescent="0.25">
      <c r="A15" s="6"/>
      <c r="B15" s="43" t="s">
        <v>302</v>
      </c>
      <c r="C15" s="264">
        <f>COUNTIF(PAA!$B$2:$B$303,"Port")</f>
        <v>18</v>
      </c>
      <c r="D15" s="264">
        <f>COUNTIFS(PAA!$B$2:$B$303,"Port",PAA!$Z2:$Z303,"Realizada")</f>
        <v>0</v>
      </c>
      <c r="E15" s="43">
        <f>COUNTIFS(PAA!$B$2:$B$303,"Port",PAA!$Z2:$Z303,"Não Realizada")</f>
        <v>0</v>
      </c>
      <c r="F15" s="11"/>
      <c r="K15" s="7"/>
      <c r="L15" s="52" t="s">
        <v>57</v>
      </c>
      <c r="M15" s="9" t="s">
        <v>1616</v>
      </c>
      <c r="N15" s="9" t="s">
        <v>1617</v>
      </c>
      <c r="P15" s="17" t="s">
        <v>1641</v>
      </c>
      <c r="Q15" s="225">
        <f>COUNTIF(PAA!$P$2:$S$322,"12")+COUNTIF('BECRE_2025-26'!$Q$2:$T$368,"12")</f>
        <v>3</v>
      </c>
    </row>
    <row r="16" spans="1:17" ht="30" customHeight="1" x14ac:dyDescent="0.25">
      <c r="A16" s="6"/>
      <c r="B16" s="23" t="s">
        <v>474</v>
      </c>
      <c r="C16" s="23">
        <f>COUNTIF(PAA!$B$2:$B$303,"LE")</f>
        <v>5</v>
      </c>
      <c r="D16" s="23">
        <f>COUNTIFS(PAA!$B$2:$B$303,"LE",PAA!$Z2:$Z303,"Realizada")</f>
        <v>0</v>
      </c>
      <c r="E16" s="23">
        <f>COUNTIFS(PAA!$B$2:$B$303,"LE",PAA!$Z2:$Z303,"Não Realizada")</f>
        <v>0</v>
      </c>
      <c r="F16" s="11"/>
      <c r="G16" s="11"/>
      <c r="H16" s="9" t="s">
        <v>60</v>
      </c>
      <c r="I16" s="9" t="s">
        <v>1616</v>
      </c>
      <c r="J16" s="9" t="s">
        <v>1617</v>
      </c>
      <c r="K16" s="7"/>
      <c r="L16" s="5" t="s">
        <v>1642</v>
      </c>
      <c r="M16" s="5">
        <f>COUNTIF(PAA!$AC2:$AC305,"Insuf")+COUNTIF('BECRE_2025-26'!$AC2:$AC331,"Insuf")</f>
        <v>0</v>
      </c>
      <c r="N16" s="12" t="e">
        <f>M16/$M$21</f>
        <v>#DIV/0!</v>
      </c>
      <c r="O16" s="8"/>
      <c r="P16" s="5" t="s">
        <v>1643</v>
      </c>
      <c r="Q16" s="224">
        <f>COUNTIF(PAA!$P$2:$S$322,"13")+COUNTIF('BECRE_2025-26'!$Q$2:$T$368,"13")</f>
        <v>8</v>
      </c>
    </row>
    <row r="17" spans="1:33" ht="30" customHeight="1" x14ac:dyDescent="0.25">
      <c r="A17" s="6"/>
      <c r="B17" s="43" t="s">
        <v>1285</v>
      </c>
      <c r="C17" s="43">
        <f>COUNTIF(PAA!$B$2:$B$303,"Clubes")</f>
        <v>5</v>
      </c>
      <c r="D17" s="43">
        <f>COUNTIFS(PAA!$B$2:$B$303,"Clubes",PAA!$Z2:$Z303,"Realizada")</f>
        <v>0</v>
      </c>
      <c r="E17" s="43">
        <f>COUNTIFS(PAA!$B$2:$B$303,"Clubes",PAA!$B$2:$B$303,"Não Realizada")</f>
        <v>0</v>
      </c>
      <c r="F17" s="11"/>
      <c r="G17" s="8"/>
      <c r="H17" s="2" t="s">
        <v>1644</v>
      </c>
      <c r="I17" s="2">
        <f>COUNTIF(PAA!$AF2:$AF305,"Abaixo do Orçamento")+COUNTIF('BECRE_2025-26'!$AF2:$AF331,"Abaixo do Orçamento")</f>
        <v>0</v>
      </c>
      <c r="J17" s="12" t="e">
        <f>I17/$I$21</f>
        <v>#DIV/0!</v>
      </c>
      <c r="K17" s="7"/>
      <c r="L17" s="15" t="s">
        <v>1645</v>
      </c>
      <c r="M17" s="5">
        <f>COUNTIF(PAA!$AC2:$AC305,"Suf")+COUNTIF('BECRE_2025-26'!$AC2:$AC331,"Suf")</f>
        <v>0</v>
      </c>
      <c r="N17" s="12" t="e">
        <f>M17/$M$21</f>
        <v>#DIV/0!</v>
      </c>
      <c r="O17" s="11"/>
      <c r="P17" s="17" t="s">
        <v>1646</v>
      </c>
      <c r="Q17" s="225">
        <f>COUNTIF(PAA!$P$2:$S$322,"14")+COUNTIF('BECRE_2025-26'!$Q$2:$T$368,"14")</f>
        <v>2</v>
      </c>
    </row>
    <row r="18" spans="1:33" ht="30" customHeight="1" x14ac:dyDescent="0.25">
      <c r="A18" s="6"/>
      <c r="B18" s="23" t="s">
        <v>1192</v>
      </c>
      <c r="C18" s="269">
        <v>18</v>
      </c>
      <c r="D18" s="269">
        <v>0</v>
      </c>
      <c r="E18" s="23">
        <f>COUNTIFS(PAA!$B$2:$B$303,"Desp. Escolar",PAA!$Z2:$Z303,"Não Realizada")</f>
        <v>0</v>
      </c>
      <c r="F18" s="11"/>
      <c r="G18" s="8"/>
      <c r="H18" s="15" t="s">
        <v>1647</v>
      </c>
      <c r="I18" s="2">
        <f>COUNTIF(PAA!$AF2:$AF305,"Cumpriu o Orçamento")+COUNTIF('BECRE_2025-26'!$AF2:$AF331,"Cumpriu o Orçamento")</f>
        <v>0</v>
      </c>
      <c r="J18" s="12" t="e">
        <f>I18/$I$21</f>
        <v>#DIV/0!</v>
      </c>
      <c r="K18" s="7"/>
      <c r="L18" s="5" t="s">
        <v>1648</v>
      </c>
      <c r="M18" s="5">
        <f>COUNTIF(PAA!$AC2:$AC305,"Bom")+COUNTIF('BECRE_2025-26'!$AC2:$AC331,"Bom")</f>
        <v>0</v>
      </c>
      <c r="N18" s="12" t="e">
        <f>M18/$M$21</f>
        <v>#DIV/0!</v>
      </c>
      <c r="O18" s="11"/>
      <c r="P18" s="5" t="s">
        <v>1649</v>
      </c>
      <c r="Q18" s="224">
        <f>COUNTIF(PAA!$P$2:$S$322,"15")+COUNTIF('BECRE_2025-26'!$Q$2:$T$368,"15")</f>
        <v>15</v>
      </c>
    </row>
    <row r="19" spans="1:33" ht="30" customHeight="1" x14ac:dyDescent="0.25">
      <c r="A19" s="6"/>
      <c r="B19" s="5" t="s">
        <v>437</v>
      </c>
      <c r="C19" s="5">
        <f>COUNTIF(PAA!$B$2:$B$303,"Cidadania")</f>
        <v>8</v>
      </c>
      <c r="D19" s="5">
        <f>COUNTIFS(PAA!$B$2:$B$303,"Cidadania",PAA!$Z2:$Z303,"Realizada")</f>
        <v>0</v>
      </c>
      <c r="E19" s="5">
        <f>COUNTIFS(PAA!$B$2:$B$303,"Cidadania",PAA!$Z2:$Z303,"Não Realizada")</f>
        <v>0</v>
      </c>
      <c r="F19" s="11"/>
      <c r="G19" s="8"/>
      <c r="H19" s="5" t="s">
        <v>1650</v>
      </c>
      <c r="I19" s="2">
        <f>COUNTIF(PAA!$AF2:$AF305,"Ultrapassou o Orçamento")+COUNTIF('BECRE_2025-26'!$AF2:$AF331,"Ultrapassou o Orçamento")</f>
        <v>0</v>
      </c>
      <c r="J19" s="12" t="e">
        <f>I19/$I$21</f>
        <v>#DIV/0!</v>
      </c>
      <c r="L19" s="15" t="s">
        <v>1651</v>
      </c>
      <c r="M19" s="15">
        <f>COUNTIF(PAA!$AC2:$AC305,"M.Bom")+COUNTIF('BECRE_2025-26'!$AC2:$AC331,"M.Bom")</f>
        <v>0</v>
      </c>
      <c r="N19" s="12" t="e">
        <f>M19/$M$21</f>
        <v>#DIV/0!</v>
      </c>
      <c r="O19" s="11"/>
      <c r="P19" s="17" t="s">
        <v>1652</v>
      </c>
      <c r="Q19" s="225">
        <f>COUNTIF(PAA!$P$2:$S$322,"16")+COUNTIF('BECRE_2025-26'!$Q$2:$T$368,"16")</f>
        <v>8</v>
      </c>
    </row>
    <row r="20" spans="1:33" ht="30" customHeight="1" x14ac:dyDescent="0.25">
      <c r="A20" s="6"/>
      <c r="B20" s="15" t="s">
        <v>629</v>
      </c>
      <c r="C20" s="15">
        <f>COUNTIF(PAA!$B$2:$B$303,"Mat ")</f>
        <v>8</v>
      </c>
      <c r="D20" s="263">
        <v>0</v>
      </c>
      <c r="E20" s="263">
        <f>COUNTIFS(PAA!$B$2:$B$303,"Mat ",PAA!$Z2:$Z303,"Não Realizada")</f>
        <v>0</v>
      </c>
      <c r="F20" s="11"/>
      <c r="G20" s="8"/>
      <c r="H20" s="15" t="s">
        <v>1653</v>
      </c>
      <c r="I20" s="45">
        <f>COUNTIF(PAA!$Z2:$Z305,"Não Realizada")+COUNTIF('BECRE_2025-26'!$Z2:$Z331,"Não Realizada")</f>
        <v>0</v>
      </c>
      <c r="J20" s="12" t="e">
        <f>I20/$I$21</f>
        <v>#DIV/0!</v>
      </c>
      <c r="L20" s="5" t="s">
        <v>1653</v>
      </c>
      <c r="M20" s="46">
        <f>COUNTIF(PAA!$Z2:$Z305,"Não Realizada")+COUNTIF('BECRE_2025-26'!$Z2:$Z331,"Não Realizada")</f>
        <v>0</v>
      </c>
      <c r="N20" s="12" t="e">
        <f>M20/$M$21</f>
        <v>#DIV/0!</v>
      </c>
      <c r="O20" s="11"/>
      <c r="P20" s="1"/>
      <c r="Q20" s="68"/>
    </row>
    <row r="21" spans="1:33" ht="30" customHeight="1" x14ac:dyDescent="0.25">
      <c r="A21" s="6"/>
      <c r="B21" s="3" t="s">
        <v>420</v>
      </c>
      <c r="C21" s="5">
        <f>COUNTIF(PAA!$B$2:$B$303,"Vestir a Camisola")</f>
        <v>8</v>
      </c>
      <c r="D21" s="5">
        <f>COUNTIFS(PAA!$B$2:$B$303,"Vestir a Camisola",PAA!$Z2:$Z303,"Realizada")</f>
        <v>0</v>
      </c>
      <c r="E21" s="5">
        <f>COUNTIFS(PAA!$B$2:$B$303,"Vestir a Camisola",PAA!$Z2:$Z303,"Não Realizada")</f>
        <v>0</v>
      </c>
      <c r="F21" s="11"/>
      <c r="G21" s="8"/>
      <c r="H21" s="18" t="s">
        <v>1626</v>
      </c>
      <c r="I21" s="18">
        <f>SUM(I17:I20)</f>
        <v>0</v>
      </c>
      <c r="J21" s="12" t="e">
        <f>I21/$I$21</f>
        <v>#DIV/0!</v>
      </c>
      <c r="L21" s="18" t="s">
        <v>1626</v>
      </c>
      <c r="M21" s="18">
        <f>SUM(M16:M20)</f>
        <v>0</v>
      </c>
      <c r="N21" s="53" t="e">
        <f>SUM(N16:N20)</f>
        <v>#DIV/0!</v>
      </c>
      <c r="O21" s="11"/>
      <c r="P21" s="1"/>
      <c r="Q21" s="68"/>
    </row>
    <row r="22" spans="1:33" ht="30" customHeight="1" x14ac:dyDescent="0.25">
      <c r="A22" s="6"/>
      <c r="B22" s="4" t="s">
        <v>1263</v>
      </c>
      <c r="C22" s="15">
        <f>COUNTIF(PAA!$B$2:$B$303,"TZPA")</f>
        <v>2</v>
      </c>
      <c r="D22" s="15">
        <f>COUNTIFS(PAA!$B$2:$B$303,"TZPA",PAA!$Z2:$Z303,"Realizada")</f>
        <v>0</v>
      </c>
      <c r="E22" s="15">
        <f>COUNTIFS(PAA!$B$2:$B$303,"TZPA",PAA!$Z2:$Z303,"Não Realizada")</f>
        <v>0</v>
      </c>
      <c r="F22" s="11"/>
      <c r="G22" s="8"/>
      <c r="H22" s="21"/>
      <c r="I22" s="21"/>
      <c r="J22" s="75"/>
      <c r="L22" s="21"/>
      <c r="M22" s="21"/>
      <c r="O22" s="11"/>
      <c r="P22" s="1"/>
      <c r="Q22" s="68"/>
    </row>
    <row r="23" spans="1:33" ht="30" customHeight="1" x14ac:dyDescent="0.25">
      <c r="A23" s="6"/>
      <c r="B23" s="5" t="s">
        <v>787</v>
      </c>
      <c r="C23" s="5">
        <f>COUNTIF(PAA!$B$2:$B$303,"Projetos")</f>
        <v>13</v>
      </c>
      <c r="D23" s="5">
        <f>COUNTIFS(PAA!$B$2:$B$303,"Projetos",PAA!$Z2:$Z303,"Realizada")</f>
        <v>0</v>
      </c>
      <c r="E23" s="5">
        <f>COUNTIFS(PAA!$B$2:$B$303,"Projetos",PAA!$Z2:$Z303,"Não Realizada")</f>
        <v>0</v>
      </c>
      <c r="F23" s="11"/>
      <c r="G23" s="54"/>
      <c r="O23" s="11"/>
    </row>
    <row r="24" spans="1:33" ht="30" customHeight="1" x14ac:dyDescent="0.25">
      <c r="A24" s="6"/>
      <c r="B24" s="18" t="s">
        <v>1626</v>
      </c>
      <c r="C24" s="18">
        <f>SUM(C4:C23)</f>
        <v>242</v>
      </c>
      <c r="D24" s="18">
        <f>SUM(D4:D23)</f>
        <v>0</v>
      </c>
      <c r="E24" s="18">
        <f>SUM(E4:E23)</f>
        <v>0</v>
      </c>
      <c r="F24" s="11"/>
      <c r="G24" s="11"/>
      <c r="K24" s="7"/>
      <c r="O24" s="11"/>
    </row>
    <row r="25" spans="1:33" ht="30" customHeight="1" x14ac:dyDescent="0.25">
      <c r="A25" s="6"/>
      <c r="B25" s="746"/>
      <c r="C25" s="748"/>
      <c r="D25" s="12">
        <f>D24/C24</f>
        <v>0</v>
      </c>
      <c r="E25" s="12">
        <f>E24/C24</f>
        <v>0</v>
      </c>
      <c r="F25" s="11"/>
      <c r="G25" s="11"/>
      <c r="H25" s="69"/>
      <c r="I25" s="69"/>
      <c r="J25" s="70"/>
      <c r="N25" s="70"/>
      <c r="O25" s="11"/>
      <c r="P25" s="11"/>
      <c r="Q25" s="11"/>
      <c r="R25" s="7"/>
    </row>
    <row r="26" spans="1:33" ht="30" customHeight="1" x14ac:dyDescent="0.25">
      <c r="B26" s="262"/>
      <c r="C26" s="262"/>
      <c r="D26" s="262"/>
      <c r="E26" s="261"/>
      <c r="F26" s="20"/>
      <c r="G26" s="11"/>
      <c r="H26" s="749"/>
      <c r="I26" s="749"/>
      <c r="J26" s="749"/>
      <c r="K26" s="20"/>
      <c r="L26" s="749"/>
      <c r="M26" s="749"/>
      <c r="N26" s="749"/>
      <c r="O26" s="67"/>
      <c r="P26" s="11"/>
      <c r="Q26" s="11"/>
      <c r="R26" s="7"/>
    </row>
    <row r="27" spans="1:33" ht="30" customHeight="1" x14ac:dyDescent="0.25">
      <c r="B27" s="10"/>
      <c r="C27" s="10"/>
      <c r="D27" s="10"/>
      <c r="E27" s="20"/>
      <c r="F27" s="20"/>
      <c r="G27" s="20"/>
      <c r="H27" s="22"/>
      <c r="I27" s="22"/>
      <c r="J27" s="20"/>
      <c r="K27" s="20"/>
      <c r="O27" s="20"/>
      <c r="P27" s="11"/>
      <c r="Q27" s="11"/>
      <c r="R27" s="7"/>
    </row>
    <row r="28" spans="1:33" ht="30" customHeight="1" x14ac:dyDescent="0.25">
      <c r="C28" s="9" t="s">
        <v>1616</v>
      </c>
      <c r="D28" s="9" t="s">
        <v>1619</v>
      </c>
      <c r="E28" s="9" t="s">
        <v>1620</v>
      </c>
      <c r="F28" s="20"/>
      <c r="G28" s="20"/>
      <c r="H28" s="56" t="s">
        <v>1654</v>
      </c>
      <c r="I28" s="9" t="s">
        <v>1616</v>
      </c>
      <c r="J28" s="9" t="s">
        <v>1617</v>
      </c>
      <c r="K28" s="20"/>
      <c r="P28" s="7"/>
      <c r="Q28" s="7"/>
      <c r="R28" s="7"/>
    </row>
    <row r="29" spans="1:33" ht="75.75" customHeight="1" x14ac:dyDescent="0.25">
      <c r="B29" s="4" t="s">
        <v>1655</v>
      </c>
      <c r="C29" s="5">
        <f>COUNTIF(PAA!$C$2:$C$322,"Sim")+COUNTIF('BECRE_2025-26'!$D$2:$D$368,"Sim")</f>
        <v>170</v>
      </c>
      <c r="D29" s="15">
        <f>COUNTIFS(PAA!$C$2:$C$322,"Sim",PAA!$Z2:$Z322,"Realizada")+COUNTIFS('BECRE_2025-26'!$D$2:$D$368,"Sim",'BECRE_2025-26'!$D$2:$D$368,"Realizada")</f>
        <v>0</v>
      </c>
      <c r="E29" s="15">
        <f>COUNTIFS(PAA!$C$2:$C$322,"Sim",PAA!$Z2:$Z322,"Não Realizada")+COUNTIFS('BECRE_2025-26'!$D$2:$D$368,"Sim",'BECRE_2025-26'!$D$2:$D$368,"Não Realizada")</f>
        <v>0</v>
      </c>
      <c r="F29" s="7"/>
      <c r="G29" s="7"/>
      <c r="H29" s="76" t="s">
        <v>112</v>
      </c>
      <c r="I29" s="60">
        <f>COUNTIF(PAA!$U$2:$X$322,"Jornal")+COUNTIF('BECRE_2025-26'!$V$2:$V$368,"Jornal")</f>
        <v>63</v>
      </c>
      <c r="J29" s="49">
        <f>I29/$I$35</f>
        <v>0.12574850299401197</v>
      </c>
      <c r="K29" s="7"/>
      <c r="L29" s="7"/>
      <c r="N29" s="7"/>
      <c r="O29" s="7"/>
    </row>
    <row r="30" spans="1:33" ht="39" customHeight="1" x14ac:dyDescent="0.25">
      <c r="B30" s="96"/>
      <c r="C30" s="97"/>
      <c r="D30" s="12">
        <f>D29/C29</f>
        <v>0</v>
      </c>
      <c r="E30" s="12">
        <f>E29/C29</f>
        <v>0</v>
      </c>
      <c r="F30" s="7"/>
      <c r="G30" s="7"/>
      <c r="H30" s="63" t="s">
        <v>93</v>
      </c>
      <c r="I30" s="60">
        <f>COUNTIF(PAA!$U$2:$X$322,"Página Web")+COUNTIF('BECRE_2025-26'!$V$2:$V$368,"Página Web")</f>
        <v>154</v>
      </c>
      <c r="J30" s="49">
        <f>I30/$I$35</f>
        <v>0.30738522954091818</v>
      </c>
      <c r="O30" s="7"/>
    </row>
    <row r="31" spans="1:33" ht="15.75" x14ac:dyDescent="0.25">
      <c r="B31" s="7"/>
      <c r="C31" s="7"/>
      <c r="D31" s="7"/>
      <c r="G31" s="55"/>
      <c r="H31" s="62" t="s">
        <v>227</v>
      </c>
      <c r="I31" s="60">
        <f>COUNTIF(PAA!$U$2:$X$322,"Inf aos EE")+COUNTIF('BECRE_2025-26'!$V$2:$V$368,"Inf aos EE")</f>
        <v>121</v>
      </c>
      <c r="J31" s="49">
        <f>I31/$I$35</f>
        <v>0.24151696606786427</v>
      </c>
    </row>
    <row r="32" spans="1:33" ht="15.75" x14ac:dyDescent="0.25">
      <c r="B32" s="7"/>
      <c r="C32" s="7"/>
      <c r="D32" s="7"/>
      <c r="G32" s="55"/>
      <c r="H32" s="57" t="s">
        <v>76</v>
      </c>
      <c r="I32" s="60">
        <f>COUNTIF(PAA!$U$2:$X$322,"Afixado no Agrup")+COUNTIF('BECRE_2025-26'!$V$2:$V$368,"Afixado no Agrup")</f>
        <v>96</v>
      </c>
      <c r="J32" s="49">
        <f>I32/$I$35</f>
        <v>0.19161676646706588</v>
      </c>
      <c r="L32" s="745"/>
      <c r="M32" s="745"/>
      <c r="N32" s="745"/>
      <c r="O32" s="745"/>
      <c r="P32" s="745"/>
      <c r="Q32" s="745"/>
      <c r="R32" s="745"/>
      <c r="S32" s="745"/>
      <c r="T32" s="745"/>
      <c r="U32" s="745"/>
      <c r="V32" s="745"/>
      <c r="W32" s="745"/>
      <c r="X32" s="745"/>
      <c r="Y32" s="745"/>
      <c r="Z32" s="745"/>
      <c r="AA32" s="745"/>
      <c r="AB32" s="745"/>
      <c r="AC32" s="745"/>
      <c r="AD32" s="745"/>
      <c r="AE32" s="745"/>
      <c r="AF32" s="745"/>
      <c r="AG32" s="745"/>
    </row>
    <row r="33" spans="2:11" ht="15.75" x14ac:dyDescent="0.25">
      <c r="H33" s="76" t="s">
        <v>103</v>
      </c>
      <c r="I33" s="60">
        <f>COUNTIF(PAA!$U$2:$X$322,"Redes Sociais")+COUNTIF('BECRE_2025-26'!$V$2:$V$368,"Redes Sociais")</f>
        <v>67</v>
      </c>
      <c r="J33" s="49">
        <f>I33/$I$35</f>
        <v>0.13373253493013973</v>
      </c>
    </row>
    <row r="34" spans="2:11" ht="30" x14ac:dyDescent="0.25">
      <c r="H34" s="58" t="s">
        <v>232</v>
      </c>
      <c r="I34" s="60">
        <f>COUNTIF(PAA!$U$1:$X$322,"Org Comunicação Social Externos")+COUNTIF('BECRE_2025-26'!$V$2:$V$368,"Org Comunicação Social Externos")</f>
        <v>0</v>
      </c>
      <c r="J34" s="49">
        <f t="shared" ref="J34" si="1">I34/$I$35</f>
        <v>0</v>
      </c>
    </row>
    <row r="35" spans="2:11" ht="15.75" x14ac:dyDescent="0.25">
      <c r="B35" s="8"/>
      <c r="C35" s="8"/>
      <c r="D35" s="8"/>
      <c r="E35" s="8"/>
      <c r="F35" s="8"/>
      <c r="H35" s="59" t="s">
        <v>1626</v>
      </c>
      <c r="I35" s="61">
        <f>SUM(I29:I33)</f>
        <v>501</v>
      </c>
      <c r="J35" s="50">
        <f>SUM(J29:J34)</f>
        <v>1</v>
      </c>
    </row>
    <row r="38" spans="2:11" ht="15.75" x14ac:dyDescent="0.25">
      <c r="H38" s="22"/>
      <c r="I38" s="22"/>
      <c r="J38" s="20"/>
      <c r="K38" s="7"/>
    </row>
    <row r="39" spans="2:11" x14ac:dyDescent="0.25">
      <c r="H39" s="7"/>
      <c r="I39" s="7"/>
      <c r="J39" s="7"/>
      <c r="K39" s="7"/>
    </row>
    <row r="40" spans="2:11" x14ac:dyDescent="0.25">
      <c r="H40" s="7"/>
      <c r="I40" s="7"/>
      <c r="J40" s="7"/>
      <c r="K40" s="7"/>
    </row>
    <row r="41" spans="2:11" x14ac:dyDescent="0.25">
      <c r="H41" s="7"/>
      <c r="I41" s="7"/>
      <c r="J41" s="7"/>
      <c r="K41" s="7"/>
    </row>
    <row r="88" spans="26:26" ht="21" x14ac:dyDescent="0.35">
      <c r="Z88" s="64"/>
    </row>
    <row r="102" spans="16:16" ht="21" x14ac:dyDescent="0.35">
      <c r="P102" s="64"/>
    </row>
  </sheetData>
  <sheetProtection algorithmName="SHA-512" hashValue="wzedTuKRPSiQGubp3/kKHNXBulK1pvqOSOL6ahu7iCZZCMxkvutOe+WI84BHTge7fzS+xLYnF+iZbmWmmgp9xQ==" saltValue="WqpfvbzFHqWVT9AFZpu/iA==" spinCount="100000" sheet="1" objects="1" scenarios="1"/>
  <mergeCells count="6">
    <mergeCell ref="L32:AG32"/>
    <mergeCell ref="H7:J7"/>
    <mergeCell ref="L14:N14"/>
    <mergeCell ref="B25:C25"/>
    <mergeCell ref="H26:J26"/>
    <mergeCell ref="L26:N2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9dd2c8-9fa1-45c0-9593-ab2dba3f3a86">
      <UserInfo>
        <DisplayName>Olga Lourenço</DisplayName>
        <AccountId>57</AccountId>
        <AccountType/>
      </UserInfo>
      <UserInfo>
        <DisplayName>AEEFS Adjuntos AL</DisplayName>
        <AccountId>25</AccountId>
        <AccountType/>
      </UserInfo>
      <UserInfo>
        <DisplayName>AEEFS Eco Escola</DisplayName>
        <AccountId>48</AccountId>
        <AccountType/>
      </UserInfo>
      <UserInfo>
        <DisplayName>AEEFS Projeto PES</DisplayName>
        <AccountId>47</AccountId>
        <AccountType/>
      </UserInfo>
      <UserInfo>
        <DisplayName>AEEFS Coord. AProjetos</DisplayName>
        <AccountId>71</AccountId>
        <AccountType/>
      </UserInfo>
      <UserInfo>
        <DisplayName>Conselho Pedagógico</DisplayName>
        <AccountId>7</AccountId>
        <AccountType/>
      </UserInfo>
      <UserInfo>
        <DisplayName>AEEFS_Educação Cidadania</DisplayName>
        <AccountId>72</AccountId>
        <AccountType/>
      </UserInfo>
      <UserInfo>
        <DisplayName>AEEFS Dep. Expressões</DisplayName>
        <AccountId>23</AccountId>
        <AccountType/>
      </UserInfo>
      <UserInfo>
        <DisplayName>AEEFS Dept. Port.</DisplayName>
        <AccountId>19</AccountId>
        <AccountType/>
      </UserInfo>
      <UserInfo>
        <DisplayName>AEEFS Dept. 1 CEB</DisplayName>
        <AccountId>21</AccountId>
        <AccountType/>
      </UserInfo>
      <UserInfo>
        <DisplayName>AEEFS Dept. CSH</DisplayName>
        <AccountId>13</AccountId>
        <AccountType/>
      </UserInfo>
      <UserInfo>
        <DisplayName>AEEFS Dept. Educ. Esp.</DisplayName>
        <AccountId>14</AccountId>
        <AccountType/>
      </UserInfo>
      <UserInfo>
        <DisplayName>AEEFS Dept. Mat.</DisplayName>
        <AccountId>20</AccountId>
        <AccountType/>
      </UserInfo>
      <UserInfo>
        <DisplayName>AEEFS Dept. Línguas</DisplayName>
        <AccountId>18</AccountId>
        <AccountType/>
      </UserInfo>
      <UserInfo>
        <DisplayName>AEEFS Dept. C. Experim.</DisplayName>
        <AccountId>17</AccountId>
        <AccountType/>
      </UserInfo>
      <UserInfo>
        <DisplayName>AEEFS Dept. EPE</DisplayName>
        <AccountId>26</AccountId>
        <AccountType/>
      </UserInfo>
      <UserInfo>
        <DisplayName>AEEFS SPO</DisplayName>
        <AccountId>12</AccountId>
        <AccountType/>
      </UserInfo>
      <UserInfo>
        <DisplayName>Maria Albuquerque</DisplayName>
        <AccountId>99</AccountId>
        <AccountType/>
      </UserInfo>
      <UserInfo>
        <DisplayName>Dulce Costa</DisplayName>
        <AccountId>80</AccountId>
        <AccountType/>
      </UserInfo>
      <UserInfo>
        <DisplayName>Isabel Gonçalves</DisplayName>
        <AccountId>36</AccountId>
        <AccountType/>
      </UserInfo>
      <UserInfo>
        <DisplayName>Carlos Mendes</DisplayName>
        <AccountId>83</AccountId>
        <AccountType/>
      </UserInfo>
      <UserInfo>
        <DisplayName>Rita Ferreira</DisplayName>
        <AccountId>157</AccountId>
        <AccountType/>
      </UserInfo>
      <UserInfo>
        <DisplayName>Telma Bernardo</DisplayName>
        <AccountId>93</AccountId>
        <AccountType/>
      </UserInfo>
      <UserInfo>
        <DisplayName>AEEFS Subdiretora</DisplayName>
        <AccountId>28</AccountId>
        <AccountType/>
      </UserInfo>
      <UserInfo>
        <DisplayName>Adjuntos EPE 1ciclo</DisplayName>
        <AccountId>29</AccountId>
        <AccountType/>
      </UserInfo>
      <UserInfo>
        <DisplayName>AEEFS BECRE</DisplayName>
        <AccountId>16</AccountId>
        <AccountType/>
      </UserInfo>
      <UserInfo>
        <DisplayName>AEEFS Coordenação DT</DisplayName>
        <AccountId>15</AccountId>
        <AccountType/>
      </UserInfo>
      <UserInfo>
        <DisplayName>AEEFS Diretora</DisplayName>
        <AccountId>3</AccountId>
        <AccountType/>
      </UserInfo>
      <UserInfo>
        <DisplayName>AEEFS EB1 Fitares</DisplayName>
        <AccountId>196</AccountId>
        <AccountType/>
      </UserInfo>
      <UserInfo>
        <DisplayName>AEEFS EB1 Rinchoa</DisplayName>
        <AccountId>193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3FC3452F46FC44A39569204A1C72F1" ma:contentTypeVersion="8" ma:contentTypeDescription="Criar um novo documento." ma:contentTypeScope="" ma:versionID="877237f39c0ed0e85c4839857293fa9d">
  <xsd:schema xmlns:xsd="http://www.w3.org/2001/XMLSchema" xmlns:xs="http://www.w3.org/2001/XMLSchema" xmlns:p="http://schemas.microsoft.com/office/2006/metadata/properties" xmlns:ns2="359dd2c8-9fa1-45c0-9593-ab2dba3f3a86" xmlns:ns3="3ab01e24-c60f-4700-b712-25846f0e0c0a" targetNamespace="http://schemas.microsoft.com/office/2006/metadata/properties" ma:root="true" ma:fieldsID="34f93857eedfe0605983c442701e6002" ns2:_="" ns3:_="">
    <xsd:import namespace="359dd2c8-9fa1-45c0-9593-ab2dba3f3a86"/>
    <xsd:import namespace="3ab01e24-c60f-4700-b712-25846f0e0c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dd2c8-9fa1-45c0-9593-ab2dba3f3a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01e24-c60f-4700-b712-25846f0e0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AF4AF-66B8-42A6-995E-25FD091725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32B55-83F7-4051-8C36-309AAD525220}">
  <ds:schemaRefs>
    <ds:schemaRef ds:uri="http://schemas.microsoft.com/office/2006/metadata/properties"/>
    <ds:schemaRef ds:uri="http://schemas.microsoft.com/office/infopath/2007/PartnerControls"/>
    <ds:schemaRef ds:uri="359dd2c8-9fa1-45c0-9593-ab2dba3f3a86"/>
  </ds:schemaRefs>
</ds:datastoreItem>
</file>

<file path=customXml/itemProps3.xml><?xml version="1.0" encoding="utf-8"?>
<ds:datastoreItem xmlns:ds="http://schemas.openxmlformats.org/officeDocument/2006/customXml" ds:itemID="{EA87C6ED-CDED-471B-9853-1017F6B31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dd2c8-9fa1-45c0-9593-ab2dba3f3a86"/>
    <ds:schemaRef ds:uri="3ab01e24-c60f-4700-b712-25846f0e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Eixos do PE</vt:lpstr>
      <vt:lpstr>BECRE_2025-26</vt:lpstr>
      <vt:lpstr>PAA</vt:lpstr>
      <vt:lpstr>Dados</vt:lpstr>
      <vt:lpstr>PAA!Área_de_Impressão</vt:lpstr>
      <vt:lpstr>EPE</vt:lpstr>
    </vt:vector>
  </TitlesOfParts>
  <Manager/>
  <Company>M. E. - GEPE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Jesuino</dc:creator>
  <cp:keywords/>
  <dc:description/>
  <cp:lastModifiedBy>Florbela Oliveira</cp:lastModifiedBy>
  <cp:revision/>
  <dcterms:created xsi:type="dcterms:W3CDTF">2018-03-01T11:15:40Z</dcterms:created>
  <dcterms:modified xsi:type="dcterms:W3CDTF">2025-10-19T17:48:24Z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0x010100593FC3452F46FC44A39569204A1C72F1</vt:lpwstr>
  </property>
</Properties>
</file>